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d.docs.live.net/7318180c8debc937/Desktop/BUDŽETI UNIVERZITETA/"/>
    </mc:Choice>
  </mc:AlternateContent>
  <xr:revisionPtr revIDLastSave="4" documentId="8_{1B870BDC-74BD-465B-BEBA-77C288459B58}" xr6:coauthVersionLast="47" xr6:coauthVersionMax="47" xr10:uidLastSave="{886E8C07-5160-497C-B77D-089328B0EB6E}"/>
  <bookViews>
    <workbookView xWindow="150" yWindow="130" windowWidth="19050" windowHeight="9950" xr2:uid="{00000000-000D-0000-FFFF-FFFF00000000}"/>
  </bookViews>
  <sheets>
    <sheet name="Tabele u Prilogu" sheetId="2" r:id="rId1"/>
  </sheets>
  <definedNames>
    <definedName name="_xlnm.Print_Area" localSheetId="0">'Tabele u Prilogu'!$C$65:$Q$108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9" i="2" l="1"/>
  <c r="E29" i="2"/>
  <c r="N9" i="2"/>
  <c r="N57" i="2" l="1"/>
  <c r="N59" i="2"/>
  <c r="N63" i="2"/>
  <c r="D130" i="2"/>
  <c r="M131" i="2"/>
  <c r="Q128" i="2"/>
  <c r="Q51" i="2"/>
  <c r="Q111" i="2"/>
  <c r="Q130" i="2" s="1"/>
  <c r="N130" i="2"/>
  <c r="M130" i="2"/>
  <c r="L130" i="2"/>
  <c r="K130" i="2"/>
  <c r="J130" i="2"/>
  <c r="I130" i="2"/>
  <c r="H130" i="2"/>
  <c r="G130" i="2"/>
  <c r="F130" i="2"/>
  <c r="E130" i="2"/>
  <c r="H115" i="2"/>
  <c r="Q117" i="2"/>
  <c r="Q116" i="2"/>
  <c r="Q115" i="2"/>
  <c r="Q57" i="2"/>
  <c r="Q56" i="2"/>
  <c r="Q55" i="2"/>
  <c r="E140" i="2" l="1"/>
  <c r="E139" i="2"/>
  <c r="E138" i="2"/>
  <c r="E144" i="2"/>
  <c r="E143" i="2"/>
  <c r="E142" i="2"/>
  <c r="N136" i="2"/>
  <c r="M136" i="2"/>
  <c r="L136" i="2"/>
  <c r="K136" i="2"/>
  <c r="J136" i="2"/>
  <c r="I136" i="2"/>
  <c r="H136" i="2"/>
  <c r="G136" i="2"/>
  <c r="F136" i="2"/>
  <c r="E136" i="2"/>
  <c r="D136" i="2"/>
  <c r="N135" i="2"/>
  <c r="M135" i="2"/>
  <c r="L135" i="2"/>
  <c r="K135" i="2"/>
  <c r="J135" i="2"/>
  <c r="I135" i="2"/>
  <c r="H135" i="2"/>
  <c r="G135" i="2"/>
  <c r="F135" i="2"/>
  <c r="E135" i="2"/>
  <c r="D135" i="2"/>
  <c r="N134" i="2"/>
  <c r="M134" i="2"/>
  <c r="L134" i="2"/>
  <c r="K134" i="2"/>
  <c r="J134" i="2"/>
  <c r="I134" i="2"/>
  <c r="G134" i="2"/>
  <c r="F134" i="2"/>
  <c r="E134" i="2"/>
  <c r="D134" i="2"/>
  <c r="N133" i="2"/>
  <c r="M133" i="2"/>
  <c r="L133" i="2"/>
  <c r="J133" i="2"/>
  <c r="I133" i="2"/>
  <c r="H133" i="2"/>
  <c r="G133" i="2"/>
  <c r="F133" i="2"/>
  <c r="E133" i="2"/>
  <c r="N132" i="2"/>
  <c r="M132" i="2"/>
  <c r="L132" i="2"/>
  <c r="K132" i="2"/>
  <c r="J132" i="2"/>
  <c r="I132" i="2"/>
  <c r="H132" i="2"/>
  <c r="G132" i="2"/>
  <c r="F132" i="2"/>
  <c r="E132" i="2"/>
  <c r="N131" i="2"/>
  <c r="L131" i="2"/>
  <c r="K131" i="2"/>
  <c r="J131" i="2"/>
  <c r="I131" i="2"/>
  <c r="H131" i="2"/>
  <c r="G131" i="2"/>
  <c r="F131" i="2"/>
  <c r="E131" i="2"/>
  <c r="M127" i="2"/>
  <c r="L127" i="2"/>
  <c r="L146" i="2" s="1"/>
  <c r="K127" i="2"/>
  <c r="K146" i="2" s="1"/>
  <c r="J127" i="2"/>
  <c r="J146" i="2" s="1"/>
  <c r="I127" i="2"/>
  <c r="I146" i="2" s="1"/>
  <c r="H127" i="2"/>
  <c r="H146" i="2" s="1"/>
  <c r="G127" i="2"/>
  <c r="G146" i="2" s="1"/>
  <c r="F127" i="2"/>
  <c r="F146" i="2" s="1"/>
  <c r="E127" i="2"/>
  <c r="M126" i="2"/>
  <c r="L126" i="2"/>
  <c r="K126" i="2"/>
  <c r="J126" i="2"/>
  <c r="I126" i="2"/>
  <c r="H126" i="2"/>
  <c r="G126" i="2"/>
  <c r="F126" i="2"/>
  <c r="E126" i="2"/>
  <c r="D126" i="2"/>
  <c r="D127" i="2"/>
  <c r="D146" i="2" s="1"/>
  <c r="H134" i="2"/>
  <c r="H55" i="2"/>
  <c r="D52" i="2"/>
  <c r="Q52" i="2" s="1"/>
  <c r="D53" i="2"/>
  <c r="D54" i="2"/>
  <c r="N78" i="2"/>
  <c r="N18" i="2"/>
  <c r="P76" i="2"/>
  <c r="P25" i="2"/>
  <c r="O25" i="2"/>
  <c r="P16" i="2"/>
  <c r="P17" i="2" s="1"/>
  <c r="N126" i="2"/>
  <c r="N48" i="2"/>
  <c r="N17" i="2"/>
  <c r="N60" i="2"/>
  <c r="N140" i="2" s="1"/>
  <c r="N139" i="2"/>
  <c r="N58" i="2"/>
  <c r="N138" i="2" s="1"/>
  <c r="E17" i="2"/>
  <c r="K54" i="2" l="1"/>
  <c r="K114" i="2"/>
  <c r="N69" i="2"/>
  <c r="N127" i="2" s="1"/>
  <c r="N146" i="2" s="1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4" i="2"/>
  <c r="Q23" i="2"/>
  <c r="Q22" i="2"/>
  <c r="Q21" i="2"/>
  <c r="Q20" i="2"/>
  <c r="Q19" i="2"/>
  <c r="Q18" i="2"/>
  <c r="Q16" i="2"/>
  <c r="Q15" i="2"/>
  <c r="Q14" i="2"/>
  <c r="Q13" i="2"/>
  <c r="Q12" i="2"/>
  <c r="Q11" i="2"/>
  <c r="Q10" i="2"/>
  <c r="Q107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4" i="2"/>
  <c r="Q83" i="2"/>
  <c r="Q82" i="2"/>
  <c r="Q81" i="2"/>
  <c r="Q80" i="2"/>
  <c r="Q79" i="2"/>
  <c r="Q78" i="2"/>
  <c r="Q76" i="2"/>
  <c r="Q75" i="2"/>
  <c r="Q74" i="2"/>
  <c r="Q73" i="2"/>
  <c r="Q72" i="2"/>
  <c r="Q71" i="2"/>
  <c r="Q70" i="2"/>
  <c r="Q106" i="2"/>
  <c r="O17" i="2"/>
  <c r="L17" i="2"/>
  <c r="N104" i="2"/>
  <c r="N77" i="2"/>
  <c r="P77" i="2"/>
  <c r="O77" i="2"/>
  <c r="K104" i="2"/>
  <c r="Q136" i="2"/>
  <c r="Q135" i="2"/>
  <c r="Q134" i="2"/>
  <c r="D114" i="2"/>
  <c r="D133" i="2" s="1"/>
  <c r="D113" i="2"/>
  <c r="D132" i="2" s="1"/>
  <c r="D112" i="2"/>
  <c r="D131" i="2" s="1"/>
  <c r="P104" i="2"/>
  <c r="M104" i="2"/>
  <c r="L104" i="2"/>
  <c r="J104" i="2"/>
  <c r="I104" i="2"/>
  <c r="H104" i="2"/>
  <c r="G104" i="2"/>
  <c r="F104" i="2"/>
  <c r="E104" i="2"/>
  <c r="D104" i="2"/>
  <c r="N85" i="2"/>
  <c r="M85" i="2"/>
  <c r="L85" i="2"/>
  <c r="K85" i="2"/>
  <c r="J85" i="2"/>
  <c r="I85" i="2"/>
  <c r="H85" i="2"/>
  <c r="G85" i="2"/>
  <c r="F85" i="2"/>
  <c r="E85" i="2"/>
  <c r="D85" i="2"/>
  <c r="M77" i="2"/>
  <c r="L77" i="2"/>
  <c r="K77" i="2"/>
  <c r="J77" i="2"/>
  <c r="I77" i="2"/>
  <c r="H77" i="2"/>
  <c r="G77" i="2"/>
  <c r="F77" i="2"/>
  <c r="E77" i="2"/>
  <c r="D77" i="2"/>
  <c r="M44" i="2"/>
  <c r="L44" i="2"/>
  <c r="Q46" i="2"/>
  <c r="P44" i="2"/>
  <c r="P45" i="2" s="1"/>
  <c r="P48" i="2" s="1"/>
  <c r="N44" i="2"/>
  <c r="M17" i="2"/>
  <c r="T28" i="2"/>
  <c r="N25" i="2"/>
  <c r="K17" i="2"/>
  <c r="L25" i="2"/>
  <c r="K44" i="2"/>
  <c r="J44" i="2"/>
  <c r="I44" i="2"/>
  <c r="H44" i="2"/>
  <c r="G44" i="2"/>
  <c r="F44" i="2"/>
  <c r="E44" i="2"/>
  <c r="D44" i="2"/>
  <c r="J17" i="2"/>
  <c r="I17" i="2"/>
  <c r="H17" i="2"/>
  <c r="G17" i="2"/>
  <c r="F17" i="2"/>
  <c r="K25" i="2"/>
  <c r="J25" i="2"/>
  <c r="I25" i="2"/>
  <c r="H25" i="2"/>
  <c r="G25" i="2"/>
  <c r="F25" i="2"/>
  <c r="E25" i="2"/>
  <c r="D25" i="2"/>
  <c r="D17" i="2"/>
  <c r="K133" i="2" l="1"/>
  <c r="N105" i="2"/>
  <c r="Q47" i="2"/>
  <c r="P49" i="2"/>
  <c r="Q114" i="2"/>
  <c r="P105" i="2"/>
  <c r="L105" i="2"/>
  <c r="L120" i="2" s="1"/>
  <c r="L144" i="2" s="1"/>
  <c r="K105" i="2"/>
  <c r="H105" i="2"/>
  <c r="Q113" i="2"/>
  <c r="E105" i="2"/>
  <c r="I105" i="2"/>
  <c r="I108" i="2" s="1"/>
  <c r="M105" i="2"/>
  <c r="Q53" i="2"/>
  <c r="G105" i="2"/>
  <c r="G118" i="2" s="1"/>
  <c r="G142" i="2" s="1"/>
  <c r="F105" i="2"/>
  <c r="F108" i="2" s="1"/>
  <c r="J105" i="2"/>
  <c r="J119" i="2" s="1"/>
  <c r="J143" i="2" s="1"/>
  <c r="O108" i="2"/>
  <c r="O69" i="2" s="1"/>
  <c r="Q112" i="2"/>
  <c r="Q131" i="2" s="1"/>
  <c r="Q104" i="2"/>
  <c r="Q85" i="2"/>
  <c r="D105" i="2"/>
  <c r="D109" i="2" s="1"/>
  <c r="Q77" i="2"/>
  <c r="Q44" i="2"/>
  <c r="M25" i="2"/>
  <c r="Q25" i="2"/>
  <c r="Q17" i="2"/>
  <c r="Q54" i="2"/>
  <c r="L45" i="2"/>
  <c r="L59" i="2" s="1"/>
  <c r="E45" i="2"/>
  <c r="E48" i="2" s="1"/>
  <c r="K45" i="2"/>
  <c r="K48" i="2" s="1"/>
  <c r="J45" i="2"/>
  <c r="J48" i="2" s="1"/>
  <c r="I45" i="2"/>
  <c r="I48" i="2" s="1"/>
  <c r="H45" i="2"/>
  <c r="G45" i="2"/>
  <c r="G48" i="2" s="1"/>
  <c r="F45" i="2"/>
  <c r="F48" i="2" s="1"/>
  <c r="D45" i="2"/>
  <c r="N108" i="2" l="1"/>
  <c r="N119" i="2"/>
  <c r="N143" i="2" s="1"/>
  <c r="N120" i="2"/>
  <c r="N144" i="2" s="1"/>
  <c r="N145" i="2" s="1"/>
  <c r="Q132" i="2"/>
  <c r="Q133" i="2"/>
  <c r="N118" i="2"/>
  <c r="N142" i="2" s="1"/>
  <c r="H109" i="2"/>
  <c r="H120" i="2"/>
  <c r="H144" i="2" s="1"/>
  <c r="H119" i="2"/>
  <c r="H143" i="2" s="1"/>
  <c r="H118" i="2"/>
  <c r="H142" i="2" s="1"/>
  <c r="H48" i="2"/>
  <c r="H59" i="2"/>
  <c r="H139" i="2" s="1"/>
  <c r="H60" i="2"/>
  <c r="H140" i="2" s="1"/>
  <c r="H58" i="2"/>
  <c r="H138" i="2" s="1"/>
  <c r="M108" i="2"/>
  <c r="M120" i="2"/>
  <c r="M144" i="2" s="1"/>
  <c r="M119" i="2"/>
  <c r="M143" i="2" s="1"/>
  <c r="M118" i="2"/>
  <c r="M142" i="2" s="1"/>
  <c r="P108" i="2"/>
  <c r="P109" i="2"/>
  <c r="Q105" i="2"/>
  <c r="Q108" i="2" s="1"/>
  <c r="D48" i="2"/>
  <c r="D58" i="2"/>
  <c r="D138" i="2" s="1"/>
  <c r="D59" i="2"/>
  <c r="D139" i="2" s="1"/>
  <c r="L109" i="2"/>
  <c r="K119" i="2"/>
  <c r="K143" i="2" s="1"/>
  <c r="K120" i="2"/>
  <c r="K144" i="2" s="1"/>
  <c r="Q45" i="2"/>
  <c r="Q48" i="2" s="1"/>
  <c r="O48" i="2"/>
  <c r="O109" i="2"/>
  <c r="Q69" i="2"/>
  <c r="Q127" i="2" s="1"/>
  <c r="Q146" i="2" s="1"/>
  <c r="L119" i="2"/>
  <c r="L143" i="2" s="1"/>
  <c r="L108" i="2"/>
  <c r="L118" i="2"/>
  <c r="L142" i="2" s="1"/>
  <c r="M109" i="2"/>
  <c r="H108" i="2"/>
  <c r="K118" i="2"/>
  <c r="K142" i="2" s="1"/>
  <c r="G108" i="2"/>
  <c r="G109" i="2"/>
  <c r="G120" i="2"/>
  <c r="G144" i="2" s="1"/>
  <c r="F120" i="2"/>
  <c r="F144" i="2" s="1"/>
  <c r="F118" i="2"/>
  <c r="F142" i="2" s="1"/>
  <c r="I118" i="2"/>
  <c r="I142" i="2" s="1"/>
  <c r="F109" i="2"/>
  <c r="E109" i="2"/>
  <c r="J118" i="2"/>
  <c r="J142" i="2" s="1"/>
  <c r="E108" i="2"/>
  <c r="I120" i="2"/>
  <c r="I144" i="2" s="1"/>
  <c r="I119" i="2"/>
  <c r="I143" i="2" s="1"/>
  <c r="J109" i="2"/>
  <c r="F119" i="2"/>
  <c r="F143" i="2" s="1"/>
  <c r="I109" i="2"/>
  <c r="J120" i="2"/>
  <c r="J144" i="2" s="1"/>
  <c r="J108" i="2"/>
  <c r="K109" i="2"/>
  <c r="G119" i="2"/>
  <c r="G143" i="2" s="1"/>
  <c r="K108" i="2"/>
  <c r="D108" i="2"/>
  <c r="D119" i="2"/>
  <c r="D143" i="2" s="1"/>
  <c r="D118" i="2"/>
  <c r="D142" i="2" s="1"/>
  <c r="D120" i="2"/>
  <c r="D144" i="2" s="1"/>
  <c r="L49" i="2"/>
  <c r="L48" i="2"/>
  <c r="M45" i="2"/>
  <c r="M58" i="2" s="1"/>
  <c r="M138" i="2" s="1"/>
  <c r="D60" i="2"/>
  <c r="D140" i="2" s="1"/>
  <c r="I49" i="2"/>
  <c r="I60" i="2"/>
  <c r="I140" i="2" s="1"/>
  <c r="I58" i="2"/>
  <c r="I138" i="2" s="1"/>
  <c r="I59" i="2"/>
  <c r="I139" i="2" s="1"/>
  <c r="E49" i="2"/>
  <c r="F49" i="2"/>
  <c r="F60" i="2"/>
  <c r="F140" i="2" s="1"/>
  <c r="F58" i="2"/>
  <c r="F138" i="2" s="1"/>
  <c r="F59" i="2"/>
  <c r="F139" i="2" s="1"/>
  <c r="J49" i="2"/>
  <c r="J60" i="2"/>
  <c r="J140" i="2" s="1"/>
  <c r="J58" i="2"/>
  <c r="J138" i="2" s="1"/>
  <c r="J59" i="2"/>
  <c r="J139" i="2" s="1"/>
  <c r="L139" i="2"/>
  <c r="L60" i="2"/>
  <c r="L140" i="2" s="1"/>
  <c r="L145" i="2" s="1"/>
  <c r="L58" i="2"/>
  <c r="L138" i="2" s="1"/>
  <c r="G49" i="2"/>
  <c r="G59" i="2"/>
  <c r="G139" i="2" s="1"/>
  <c r="G60" i="2"/>
  <c r="G140" i="2" s="1"/>
  <c r="G58" i="2"/>
  <c r="G138" i="2" s="1"/>
  <c r="K49" i="2"/>
  <c r="K59" i="2"/>
  <c r="K139" i="2" s="1"/>
  <c r="K60" i="2"/>
  <c r="K140" i="2" s="1"/>
  <c r="K58" i="2"/>
  <c r="K138" i="2" s="1"/>
  <c r="H49" i="2"/>
  <c r="D49" i="2"/>
  <c r="O9" i="2" l="1"/>
  <c r="Q9" i="2" s="1"/>
  <c r="I145" i="2"/>
  <c r="H145" i="2"/>
  <c r="G145" i="2"/>
  <c r="K145" i="2"/>
  <c r="D145" i="2"/>
  <c r="J145" i="2"/>
  <c r="F145" i="2"/>
  <c r="Q120" i="2"/>
  <c r="Q144" i="2" s="1"/>
  <c r="O49" i="2"/>
  <c r="Q109" i="2"/>
  <c r="Q119" i="2"/>
  <c r="Q143" i="2" s="1"/>
  <c r="Q118" i="2"/>
  <c r="Q142" i="2" s="1"/>
  <c r="M59" i="2"/>
  <c r="M139" i="2" s="1"/>
  <c r="M49" i="2"/>
  <c r="M48" i="2"/>
  <c r="M60" i="2"/>
  <c r="M140" i="2" s="1"/>
  <c r="Q60" i="2"/>
  <c r="Q140" i="2" s="1"/>
  <c r="Q59" i="2"/>
  <c r="Q139" i="2" s="1"/>
  <c r="Q58" i="2"/>
  <c r="Q138" i="2" s="1"/>
  <c r="Q145" i="2" l="1"/>
  <c r="Q49" i="2"/>
  <c r="Q12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Jozefina Beke</author>
  </authors>
  <commentList>
    <comment ref="E29" authorId="0" shapeId="0" xr:uid="{BEE8B699-78CF-4AFF-9313-E746DF6B26A8}">
      <text>
        <r>
          <rPr>
            <b/>
            <sz val="9"/>
            <color indexed="81"/>
            <rFont val="Tahoma"/>
            <family val="2"/>
            <charset val="238"/>
          </rPr>
          <t>Jozefina Beke:</t>
        </r>
        <r>
          <rPr>
            <sz val="9"/>
            <color indexed="81"/>
            <rFont val="Tahoma"/>
            <family val="2"/>
            <charset val="238"/>
          </rPr>
          <t xml:space="preserve">
Preneto na zarade, gore.
Zbog indikatora.</t>
        </r>
      </text>
    </comment>
    <comment ref="H53" authorId="0" shapeId="0" xr:uid="{D34F1120-1609-488F-BDAC-C0A119F973F2}">
      <text>
        <r>
          <rPr>
            <b/>
            <sz val="9"/>
            <color indexed="81"/>
            <rFont val="Tahoma"/>
            <family val="2"/>
            <charset val="238"/>
          </rPr>
          <t>Jozefina Beke:</t>
        </r>
        <r>
          <rPr>
            <sz val="9"/>
            <color indexed="81"/>
            <rFont val="Tahoma"/>
            <family val="2"/>
            <charset val="238"/>
          </rPr>
          <t xml:space="preserve">
Podatak sa sajta Univerziteta u Prištini</t>
        </r>
      </text>
    </comment>
    <comment ref="AD58" authorId="0" shapeId="0" xr:uid="{854722B4-368B-443D-B114-D4EB917A15FC}">
      <text>
        <r>
          <rPr>
            <b/>
            <sz val="9"/>
            <color indexed="81"/>
            <rFont val="Tahoma"/>
            <family val="2"/>
            <charset val="238"/>
          </rPr>
          <t>Jozefina Beke:</t>
        </r>
        <r>
          <rPr>
            <sz val="9"/>
            <color indexed="81"/>
            <rFont val="Tahoma"/>
            <family val="2"/>
            <charset val="238"/>
          </rPr>
          <t xml:space="preserve">
Beograd</t>
        </r>
      </text>
    </comment>
    <comment ref="AE58" authorId="0" shapeId="0" xr:uid="{C9CD7417-9089-40F4-BC9D-685A66A1DAF6}">
      <text>
        <r>
          <rPr>
            <b/>
            <sz val="9"/>
            <color indexed="81"/>
            <rFont val="Tahoma"/>
            <family val="2"/>
            <charset val="238"/>
          </rPr>
          <t>Jozefina Beke:</t>
        </r>
        <r>
          <rPr>
            <sz val="9"/>
            <color indexed="81"/>
            <rFont val="Tahoma"/>
            <family val="2"/>
            <charset val="238"/>
          </rPr>
          <t xml:space="preserve">
Kruševac, Šabac, Kragujevac, Užice</t>
        </r>
      </text>
    </comment>
    <comment ref="AF58" authorId="0" shapeId="0" xr:uid="{67C3E0C3-9515-4023-85EB-360C3A5AA049}">
      <text>
        <r>
          <rPr>
            <b/>
            <sz val="9"/>
            <color indexed="81"/>
            <rFont val="Tahoma"/>
            <family val="2"/>
            <charset val="238"/>
          </rPr>
          <t>Jozefina Beke:</t>
        </r>
        <r>
          <rPr>
            <sz val="9"/>
            <color indexed="81"/>
            <rFont val="Tahoma"/>
            <family val="2"/>
            <charset val="238"/>
          </rPr>
          <t xml:space="preserve">
Niš, Leskovac, Prokuplje</t>
        </r>
      </text>
    </comment>
    <comment ref="E89" authorId="0" shapeId="0" xr:uid="{C08FEA7A-9E45-43FA-85E4-CDA74BE1957B}">
      <text>
        <r>
          <rPr>
            <b/>
            <sz val="9"/>
            <color indexed="81"/>
            <rFont val="Tahoma"/>
            <charset val="1"/>
          </rPr>
          <t>Jozefina Beke:</t>
        </r>
        <r>
          <rPr>
            <sz val="9"/>
            <color indexed="81"/>
            <rFont val="Tahoma"/>
            <charset val="1"/>
          </rPr>
          <t xml:space="preserve">
Preneto na zarade. Zbog indikatora.</t>
        </r>
      </text>
    </comment>
    <comment ref="H113" authorId="0" shapeId="0" xr:uid="{225DF03C-0B85-4F69-A708-F8801CE34D7F}">
      <text>
        <r>
          <rPr>
            <b/>
            <sz val="9"/>
            <color indexed="81"/>
            <rFont val="Tahoma"/>
            <family val="2"/>
            <charset val="238"/>
          </rPr>
          <t>Jozefina Beke:</t>
        </r>
        <r>
          <rPr>
            <sz val="9"/>
            <color indexed="81"/>
            <rFont val="Tahoma"/>
            <family val="2"/>
            <charset val="238"/>
          </rPr>
          <t xml:space="preserve">
Podatak sa sajta Univerziteta u Prištini</t>
        </r>
      </text>
    </comment>
  </commentList>
</comments>
</file>

<file path=xl/sharedStrings.xml><?xml version="1.0" encoding="utf-8"?>
<sst xmlns="http://schemas.openxmlformats.org/spreadsheetml/2006/main" count="289" uniqueCount="140">
  <si>
    <t>Ukupno</t>
  </si>
  <si>
    <t>Kontrola</t>
  </si>
  <si>
    <t>0004</t>
  </si>
  <si>
    <t>0005</t>
  </si>
  <si>
    <t>0006</t>
  </si>
  <si>
    <t>0007</t>
  </si>
  <si>
    <t>0008</t>
  </si>
  <si>
    <t>0009</t>
  </si>
  <si>
    <t>Podrška radu Državnog univerziteta u Novom Pazaru</t>
  </si>
  <si>
    <t>0010</t>
  </si>
  <si>
    <t>Podrška radu Univerziteta umetnosti</t>
  </si>
  <si>
    <t>0011</t>
  </si>
  <si>
    <t>Podrška radu visokih škola</t>
  </si>
  <si>
    <t>Univerzit u Beogradu</t>
  </si>
  <si>
    <t>Univerzitet u Novom Sadu</t>
  </si>
  <si>
    <t>Univerzitet u Kragujevcu</t>
  </si>
  <si>
    <t>Univerzitet u Nišu</t>
  </si>
  <si>
    <t>Univerzitet u Prištini sa privremenim sedištem u Kosovskoj Mitrovici</t>
  </si>
  <si>
    <t>411</t>
  </si>
  <si>
    <t>412</t>
  </si>
  <si>
    <t>413</t>
  </si>
  <si>
    <t>414</t>
  </si>
  <si>
    <t>415</t>
  </si>
  <si>
    <t>416</t>
  </si>
  <si>
    <t>Naknade u naturi</t>
  </si>
  <si>
    <t>Naknade troškova za zaposlene</t>
  </si>
  <si>
    <t>Nagrade zaposlenima i ostali posebni rashodi</t>
  </si>
  <si>
    <t>UKUPNO</t>
  </si>
  <si>
    <t>UKUPNE NAKNADE</t>
  </si>
  <si>
    <t>UKUPNO ZARADE I NAKNADE ZARADA</t>
  </si>
  <si>
    <t>421</t>
  </si>
  <si>
    <t>424</t>
  </si>
  <si>
    <t>425</t>
  </si>
  <si>
    <t>426</t>
  </si>
  <si>
    <t>431</t>
  </si>
  <si>
    <t>Stalni troškovi</t>
  </si>
  <si>
    <t>Troškovi putovanja</t>
  </si>
  <si>
    <t>Usluge po ugovoru</t>
  </si>
  <si>
    <t>Tekuće popravke i održavanje</t>
  </si>
  <si>
    <t>Materijal</t>
  </si>
  <si>
    <t>Amortizacija nekretnine i opreme</t>
  </si>
  <si>
    <t>UKUPNO TROŠKOVI POSLOVANJA</t>
  </si>
  <si>
    <t>481</t>
  </si>
  <si>
    <t>482</t>
  </si>
  <si>
    <t>483</t>
  </si>
  <si>
    <t>485</t>
  </si>
  <si>
    <t>511</t>
  </si>
  <si>
    <t>512</t>
  </si>
  <si>
    <t>514</t>
  </si>
  <si>
    <t>515</t>
  </si>
  <si>
    <t>523</t>
  </si>
  <si>
    <t>Dotacije nevladinim organizacijama</t>
  </si>
  <si>
    <t>Porezi, obaveze, takse, kazne, penali i kamate</t>
  </si>
  <si>
    <t>Novčane kazne i penali po rešenju sudova</t>
  </si>
  <si>
    <t>Naknada štete za povrede ili štetu nanetu od strane državnih organa</t>
  </si>
  <si>
    <t>Zgrade i građevinski objekti</t>
  </si>
  <si>
    <t>Mašine i oprema</t>
  </si>
  <si>
    <t>Nematerijalna imovina</t>
  </si>
  <si>
    <t>Zalihe robe za dalju prodaju</t>
  </si>
  <si>
    <t>UKUPNO DRUGI TROŠKOVI</t>
  </si>
  <si>
    <t>441</t>
  </si>
  <si>
    <t>Otplata domaćih kamata</t>
  </si>
  <si>
    <t>Prateći troškovi zaduživanja</t>
  </si>
  <si>
    <t>444</t>
  </si>
  <si>
    <t>462</t>
  </si>
  <si>
    <t>Dotacije međunarodnim organizacijama</t>
  </si>
  <si>
    <t>463</t>
  </si>
  <si>
    <t>Transferi ostalim nivoima vlasti</t>
  </si>
  <si>
    <t>465</t>
  </si>
  <si>
    <t>Ostale dotacije i transferi</t>
  </si>
  <si>
    <t>472</t>
  </si>
  <si>
    <t>Naknade za socijalnu zaštitu iz budžeta</t>
  </si>
  <si>
    <t>Kultivisana imovina</t>
  </si>
  <si>
    <t>Plate, dodaci i naknade zaposlenih (zarade)</t>
  </si>
  <si>
    <t>Broj studenata</t>
  </si>
  <si>
    <t>Univerzitet odbrane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</si>
  <si>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</si>
  <si>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</si>
  <si>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</si>
  <si>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</si>
  <si>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</si>
  <si>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</si>
  <si>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</si>
  <si>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</si>
  <si>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</si>
  <si>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Kriminalističko-policijski univerzitet</t>
  </si>
  <si>
    <t>(10)</t>
  </si>
  <si>
    <t>(11)</t>
  </si>
  <si>
    <t>Broj nastavnog osoblja</t>
  </si>
  <si>
    <t>Prosečan budžet po studentu</t>
  </si>
  <si>
    <t>Prosečna budžet po nastavniku</t>
  </si>
  <si>
    <t>Prosečan budžet po budžetskom studentu</t>
  </si>
  <si>
    <t>(12)</t>
  </si>
  <si>
    <t>Interni odnosi - prenos iz budžeta Republike u budžet APV</t>
  </si>
  <si>
    <t>(13)</t>
  </si>
  <si>
    <t>UKUPNO RASPOREĐENO PO UNIVERZITETIMA</t>
  </si>
  <si>
    <t>ZAJEDNIČKE NAMENE</t>
  </si>
  <si>
    <t>MODERNIZACIJA INFRASTRUKTURE VISOKOG OBRAZOVANJA</t>
  </si>
  <si>
    <t>Podrška visokom obrazovanju u Vojvodini</t>
  </si>
  <si>
    <t>Budžet Republike Srbije Razdeo 26.4 Više i visoko obrazovanje (*)</t>
  </si>
  <si>
    <t xml:space="preserve">Budžet Ministarstva  unutrašnjih poslova Razdeo 15.1 Kriminalističlo-policijski univerzitet </t>
  </si>
  <si>
    <t>Budžet APV Program 2005  Visoko obrazovanje</t>
  </si>
  <si>
    <t>Zajedničke namene</t>
  </si>
  <si>
    <t>(14)</t>
  </si>
  <si>
    <t>Budžet Ministarstva odbrane Razdeo 19</t>
  </si>
  <si>
    <t>Specijalizovane usluge</t>
  </si>
  <si>
    <t>484</t>
  </si>
  <si>
    <t>Naknada štete za povrede na radu ili drugih prirodnih uzorka</t>
  </si>
  <si>
    <t>513</t>
  </si>
  <si>
    <t>Ostale nekretnine i oprema</t>
  </si>
  <si>
    <t>522</t>
  </si>
  <si>
    <t>Zalihe proizvodnje</t>
  </si>
  <si>
    <t>Socijalna davanja zaposlenima</t>
  </si>
  <si>
    <t>Socijalni doprinosi na teret poslodavca</t>
  </si>
  <si>
    <t>2023 / 2024</t>
  </si>
  <si>
    <t>2023/2024</t>
  </si>
  <si>
    <t>Broj ustanova</t>
  </si>
  <si>
    <t xml:space="preserve">Budžet Ministarstva unutrašnjih poslova Razdeo 15.1 Kriminalističlo-policijski univerzitet </t>
  </si>
  <si>
    <t>463 deo</t>
  </si>
  <si>
    <t>Transfer iz Budžeta RS u budžet APV za zarade i poreze na zarade na teret poslodavca</t>
  </si>
  <si>
    <t xml:space="preserve"> - Nastavnici</t>
  </si>
  <si>
    <t xml:space="preserve"> - Saradnici</t>
  </si>
  <si>
    <t xml:space="preserve"> - Budžet</t>
  </si>
  <si>
    <t xml:space="preserve"> - Samofinansiranje</t>
  </si>
  <si>
    <t>Šifra programa</t>
  </si>
  <si>
    <t>Redni broj kolone</t>
  </si>
  <si>
    <t>Univerzitet</t>
  </si>
  <si>
    <t>Budžet 2023</t>
  </si>
  <si>
    <t>Budžet 2024</t>
  </si>
  <si>
    <t>Pokazatelji za 2023</t>
  </si>
  <si>
    <t>Pokazatelji za 2024</t>
  </si>
  <si>
    <t>Indeks promene iznosa budžeta 2024/2023</t>
  </si>
  <si>
    <t>Budžet 2025</t>
  </si>
  <si>
    <t>Indeks promene iznosa budžeta 2025/2024</t>
  </si>
  <si>
    <t>Povećanje budžeta za 2025. - studentski zahtev broj 4</t>
  </si>
  <si>
    <t>Neraspoređeni delovi Budžeta Republike Srbije i Budžeta AP Vojvodine</t>
  </si>
  <si>
    <t>Tabela 11: Struktura i efikasnost upotrebe budžetskih sredstava</t>
  </si>
  <si>
    <t>Ekonomska klasifikacija</t>
  </si>
  <si>
    <t xml:space="preserve">Tabela 2023: Struktura upotrebe budžetskih sredstava po univerzitetima i visokim školama u 2023. godini </t>
  </si>
  <si>
    <t xml:space="preserve">Tabela 2024: Struktura upotrebe budžetskih sredstava po univerzitetima i visokim školama u 2024. godini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</si>
</sst>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Verdana"/>
      <family val="2"/>
      <charset val="238"/>
    </font>
    <font>
      <sz val="11"/>
      <color rgb="FF000000"/>
      <name val="Calibri"/>
      <family val="2"/>
      <charset val="238"/>
      <scheme val="minor"/>
    </font>
    <font>
      <sz val="7"/>
      <color indexed="8"/>
      <name val="Calibri"/>
      <family val="2"/>
    </font>
    <font>
      <sz val="11"/>
      <color theme="1"/>
      <name val="Verdan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4">
    <xf numFmtId="0" fontId="0" fillId="0" borderId="0" xfId="0"/>
    <xf numFmtId="41" fontId="0" fillId="0" borderId="0" xfId="1" applyFont="1"/>
    <xf numFmtId="49" fontId="0" fillId="0" borderId="0" xfId="0" applyNumberFormat="1"/>
    <xf numFmtId="41" fontId="0" fillId="0" borderId="0" xfId="0" applyNumberFormat="1"/>
    <xf numFmtId="0" fontId="4" fillId="0" borderId="0" xfId="0" applyFont="1"/>
    <xf numFmtId="9" fontId="0" fillId="0" borderId="0" xfId="2" applyFont="1"/>
    <xf numFmtId="49" fontId="0" fillId="0" borderId="1" xfId="0" applyNumberFormat="1" applyBorder="1"/>
    <xf numFmtId="0" fontId="0" fillId="0" borderId="1" xfId="0" applyBorder="1"/>
    <xf numFmtId="41" fontId="0" fillId="0" borderId="1" xfId="0" applyNumberFormat="1" applyBorder="1"/>
    <xf numFmtId="41" fontId="0" fillId="0" borderId="1" xfId="1" applyFont="1" applyBorder="1"/>
    <xf numFmtId="49" fontId="5" fillId="0" borderId="0" xfId="0" applyNumberFormat="1" applyFont="1"/>
    <xf numFmtId="41" fontId="5" fillId="0" borderId="0" xfId="0" applyNumberFormat="1" applyFont="1"/>
    <xf numFmtId="49" fontId="0" fillId="0" borderId="0" xfId="0" applyNumberFormat="1" applyAlignment="1">
      <alignment wrapText="1"/>
    </xf>
    <xf numFmtId="0" fontId="8" fillId="0" borderId="2" xfId="0" applyFont="1" applyBorder="1" applyAlignment="1">
      <alignment horizontal="right" vertical="center" indent="1"/>
    </xf>
    <xf numFmtId="41" fontId="4" fillId="0" borderId="0" xfId="1" applyFont="1"/>
    <xf numFmtId="41" fontId="4" fillId="0" borderId="0" xfId="0" applyNumberFormat="1" applyFont="1"/>
    <xf numFmtId="49" fontId="0" fillId="0" borderId="4" xfId="0" applyNumberFormat="1" applyBorder="1"/>
    <xf numFmtId="41" fontId="0" fillId="0" borderId="4" xfId="0" applyNumberFormat="1" applyBorder="1"/>
    <xf numFmtId="49" fontId="4" fillId="0" borderId="3" xfId="0" applyNumberFormat="1" applyFont="1" applyBorder="1"/>
    <xf numFmtId="41" fontId="4" fillId="0" borderId="3" xfId="0" applyNumberFormat="1" applyFont="1" applyBorder="1"/>
    <xf numFmtId="0" fontId="0" fillId="0" borderId="1" xfId="0" applyBorder="1" applyAlignment="1">
      <alignment horizontal="right" wrapText="1"/>
    </xf>
    <xf numFmtId="49" fontId="0" fillId="0" borderId="1" xfId="0" applyNumberFormat="1" applyBorder="1" applyAlignment="1">
      <alignment horizontal="right" wrapText="1"/>
    </xf>
    <xf numFmtId="41" fontId="0" fillId="0" borderId="1" xfId="1" applyFont="1" applyFill="1" applyBorder="1"/>
    <xf numFmtId="41" fontId="0" fillId="0" borderId="0" xfId="1" applyFont="1" applyFill="1"/>
    <xf numFmtId="0" fontId="0" fillId="2" borderId="0" xfId="0" applyFill="1"/>
    <xf numFmtId="49" fontId="0" fillId="2" borderId="0" xfId="0" applyNumberFormat="1" applyFill="1"/>
    <xf numFmtId="41" fontId="0" fillId="2" borderId="0" xfId="0" applyNumberFormat="1" applyFill="1"/>
    <xf numFmtId="41" fontId="2" fillId="0" borderId="0" xfId="1" applyFont="1"/>
    <xf numFmtId="41" fontId="4" fillId="0" borderId="0" xfId="1" quotePrefix="1" applyFont="1"/>
    <xf numFmtId="41" fontId="4" fillId="0" borderId="0" xfId="1" applyFont="1" applyFill="1"/>
    <xf numFmtId="41" fontId="0" fillId="0" borderId="0" xfId="1" applyFont="1" applyFill="1" applyAlignment="1">
      <alignment wrapText="1"/>
    </xf>
    <xf numFmtId="9" fontId="0" fillId="0" borderId="1" xfId="2" applyFont="1" applyBorder="1"/>
    <xf numFmtId="41" fontId="12" fillId="0" borderId="0" xfId="0" applyNumberFormat="1" applyFont="1"/>
    <xf numFmtId="41" fontId="4" fillId="0" borderId="0" xfId="1" quotePrefix="1" applyFont="1" applyFill="1"/>
    <xf numFmtId="49" fontId="0" fillId="0" borderId="0" xfId="0" applyNumberFormat="1" applyAlignment="1">
      <alignment horizontal="left"/>
    </xf>
    <xf numFmtId="49" fontId="0" fillId="0" borderId="7" xfId="0" applyNumberFormat="1" applyBorder="1"/>
    <xf numFmtId="41" fontId="0" fillId="0" borderId="7" xfId="0" applyNumberFormat="1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right" wrapText="1"/>
    </xf>
    <xf numFmtId="49" fontId="0" fillId="0" borderId="4" xfId="0" applyNumberFormat="1" applyBorder="1" applyAlignment="1">
      <alignment horizontal="right" wrapText="1"/>
    </xf>
    <xf numFmtId="0" fontId="0" fillId="0" borderId="4" xfId="0" applyBorder="1"/>
    <xf numFmtId="49" fontId="0" fillId="0" borderId="1" xfId="0" applyNumberFormat="1" applyBorder="1" applyAlignment="1">
      <alignment horizontal="right"/>
    </xf>
    <xf numFmtId="0" fontId="7" fillId="0" borderId="1" xfId="0" applyFont="1" applyBorder="1" applyAlignment="1">
      <alignment horizontal="right" wrapText="1"/>
    </xf>
    <xf numFmtId="49" fontId="7" fillId="0" borderId="1" xfId="0" applyNumberFormat="1" applyFont="1" applyBorder="1" applyAlignment="1">
      <alignment horizontal="right" wrapText="1"/>
    </xf>
    <xf numFmtId="0" fontId="15" fillId="0" borderId="5" xfId="0" applyFont="1" applyBorder="1" applyAlignment="1">
      <alignment horizontal="left" vertical="center"/>
    </xf>
    <xf numFmtId="49" fontId="0" fillId="0" borderId="10" xfId="0" applyNumberFormat="1" applyBorder="1"/>
    <xf numFmtId="41" fontId="0" fillId="0" borderId="10" xfId="0" applyNumberFormat="1" applyBorder="1"/>
    <xf numFmtId="49" fontId="0" fillId="0" borderId="10" xfId="0" applyNumberFormat="1" applyBorder="1" applyAlignment="1">
      <alignment horizontal="left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/>
    <xf numFmtId="49" fontId="4" fillId="0" borderId="1" xfId="0" applyNumberFormat="1" applyFont="1" applyBorder="1"/>
    <xf numFmtId="41" fontId="1" fillId="0" borderId="0" xfId="1" applyFont="1"/>
    <xf numFmtId="41" fontId="7" fillId="0" borderId="6" xfId="1" applyFont="1" applyBorder="1" applyAlignment="1">
      <alignment horizontal="right" vertical="center" wrapText="1"/>
    </xf>
    <xf numFmtId="41" fontId="0" fillId="0" borderId="1" xfId="1" applyFont="1" applyBorder="1" applyAlignment="1">
      <alignment horizontal="right"/>
    </xf>
    <xf numFmtId="0" fontId="0" fillId="0" borderId="10" xfId="0" applyBorder="1" applyAlignment="1">
      <alignment wrapText="1"/>
    </xf>
    <xf numFmtId="41" fontId="7" fillId="0" borderId="10" xfId="1" applyFont="1" applyBorder="1" applyAlignment="1">
      <alignment horizontal="right" vertical="center" wrapText="1"/>
    </xf>
    <xf numFmtId="41" fontId="1" fillId="0" borderId="10" xfId="1" applyFont="1" applyBorder="1"/>
    <xf numFmtId="0" fontId="0" fillId="3" borderId="0" xfId="0" applyFill="1"/>
    <xf numFmtId="49" fontId="0" fillId="3" borderId="0" xfId="0" applyNumberFormat="1" applyFill="1"/>
    <xf numFmtId="49" fontId="12" fillId="3" borderId="0" xfId="0" applyNumberFormat="1" applyFont="1" applyFill="1"/>
    <xf numFmtId="0" fontId="5" fillId="3" borderId="0" xfId="0" applyFont="1" applyFill="1"/>
    <xf numFmtId="41" fontId="0" fillId="3" borderId="0" xfId="0" applyNumberFormat="1" applyFill="1"/>
    <xf numFmtId="0" fontId="16" fillId="0" borderId="0" xfId="0" applyFont="1"/>
    <xf numFmtId="0" fontId="0" fillId="4" borderId="0" xfId="0" applyFill="1"/>
    <xf numFmtId="41" fontId="1" fillId="4" borderId="0" xfId="1" applyFont="1" applyFill="1"/>
    <xf numFmtId="0" fontId="14" fillId="0" borderId="5" xfId="0" applyFont="1" applyBorder="1" applyAlignment="1">
      <alignment horizontal="left" vertical="center"/>
    </xf>
    <xf numFmtId="0" fontId="0" fillId="0" borderId="0" xfId="0" applyAlignment="1">
      <alignment horizontal="right" wrapText="1"/>
    </xf>
    <xf numFmtId="0" fontId="7" fillId="0" borderId="0" xfId="0" applyFont="1" applyAlignment="1">
      <alignment horizontal="right" wrapText="1"/>
    </xf>
    <xf numFmtId="41" fontId="13" fillId="0" borderId="3" xfId="0" applyNumberFormat="1" applyFont="1" applyBorder="1"/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B347C-97BF-4821-8EDA-2936473EC9BB}">
  <sheetPr>
    <pageSetUpPr fitToPage="1"/>
  </sheetPr>
  <dimension ref="A3:AQ147"/>
  <sheetViews>
    <sheetView tabSelected="1" zoomScale="124" zoomScaleNormal="124" workbookViewId="0">
      <selection activeCell="D65" sqref="D65:K65"/>
    </sheetView>
  </sheetViews>
  <sheetFormatPr defaultRowHeight="14.5" x14ac:dyDescent="0.35"/>
  <cols>
    <col min="2" max="2" width="12.54296875" customWidth="1"/>
    <col min="3" max="3" width="36.453125" customWidth="1"/>
    <col min="4" max="4" width="16.81640625" customWidth="1"/>
    <col min="5" max="5" width="14.81640625" customWidth="1"/>
    <col min="6" max="7" width="13.81640625" customWidth="1"/>
    <col min="8" max="8" width="16.81640625" customWidth="1"/>
    <col min="9" max="9" width="12.1796875" customWidth="1"/>
    <col min="10" max="10" width="13.81640625" customWidth="1"/>
    <col min="11" max="11" width="15.26953125" customWidth="1"/>
    <col min="12" max="12" width="19.1796875" customWidth="1"/>
    <col min="13" max="13" width="13.26953125" customWidth="1"/>
    <col min="14" max="14" width="16.6328125" customWidth="1"/>
    <col min="15" max="15" width="13.7265625" customWidth="1"/>
    <col min="16" max="16" width="17" customWidth="1"/>
    <col min="17" max="17" width="16.6328125" customWidth="1"/>
    <col min="18" max="18" width="14.81640625" customWidth="1"/>
    <col min="20" max="20" width="17.1796875" customWidth="1"/>
    <col min="24" max="24" width="12.1796875" bestFit="1" customWidth="1"/>
    <col min="29" max="29" width="12.1796875" bestFit="1" customWidth="1"/>
    <col min="31" max="31" width="12.1796875" bestFit="1" customWidth="1"/>
    <col min="43" max="43" width="15.90625" customWidth="1"/>
  </cols>
  <sheetData>
    <row r="3" spans="1:20" ht="31" x14ac:dyDescent="0.7">
      <c r="C3" s="62" t="s">
        <v>138</v>
      </c>
    </row>
    <row r="5" spans="1:20" ht="72.5" x14ac:dyDescent="0.35">
      <c r="A5" s="24"/>
      <c r="B5" s="24"/>
      <c r="C5" s="65">
        <v>2023</v>
      </c>
      <c r="D5" s="71" t="s">
        <v>99</v>
      </c>
      <c r="E5" s="72"/>
      <c r="F5" s="72"/>
      <c r="G5" s="72"/>
      <c r="H5" s="72"/>
      <c r="I5" s="72"/>
      <c r="J5" s="72"/>
      <c r="K5" s="73"/>
      <c r="L5" s="37" t="s">
        <v>117</v>
      </c>
      <c r="M5" s="38" t="s">
        <v>104</v>
      </c>
      <c r="N5" s="39" t="s">
        <v>101</v>
      </c>
      <c r="O5" s="39" t="s">
        <v>135</v>
      </c>
      <c r="P5" s="39"/>
      <c r="Q5" s="40"/>
    </row>
    <row r="6" spans="1:20" x14ac:dyDescent="0.35">
      <c r="A6" s="24"/>
      <c r="B6" s="24"/>
      <c r="C6" s="7" t="s">
        <v>124</v>
      </c>
      <c r="D6" s="41" t="s">
        <v>2</v>
      </c>
      <c r="E6" s="41" t="s">
        <v>3</v>
      </c>
      <c r="F6" s="41" t="s">
        <v>4</v>
      </c>
      <c r="G6" s="41" t="s">
        <v>5</v>
      </c>
      <c r="H6" s="41" t="s">
        <v>6</v>
      </c>
      <c r="I6" s="41" t="s">
        <v>7</v>
      </c>
      <c r="J6" s="41" t="s">
        <v>9</v>
      </c>
      <c r="K6" s="41" t="s">
        <v>11</v>
      </c>
      <c r="L6" s="41"/>
      <c r="M6" s="7"/>
      <c r="N6" s="7">
        <v>2005</v>
      </c>
      <c r="O6" s="7"/>
      <c r="P6" s="7"/>
      <c r="Q6" s="7"/>
    </row>
    <row r="7" spans="1:20" ht="72.5" x14ac:dyDescent="0.35">
      <c r="A7" s="24"/>
      <c r="B7" s="24"/>
      <c r="C7" t="s">
        <v>126</v>
      </c>
      <c r="D7" s="66" t="s">
        <v>13</v>
      </c>
      <c r="E7" s="66" t="s">
        <v>14</v>
      </c>
      <c r="F7" s="66" t="s">
        <v>15</v>
      </c>
      <c r="G7" s="66" t="s">
        <v>16</v>
      </c>
      <c r="H7" s="66" t="s">
        <v>17</v>
      </c>
      <c r="I7" s="66" t="s">
        <v>8</v>
      </c>
      <c r="J7" s="66" t="s">
        <v>10</v>
      </c>
      <c r="K7" s="66" t="s">
        <v>12</v>
      </c>
      <c r="L7" s="66" t="s">
        <v>85</v>
      </c>
      <c r="M7" s="67" t="s">
        <v>75</v>
      </c>
      <c r="N7" s="67" t="s">
        <v>98</v>
      </c>
      <c r="O7" s="67" t="s">
        <v>102</v>
      </c>
      <c r="P7" s="67" t="s">
        <v>93</v>
      </c>
      <c r="Q7" s="66" t="s">
        <v>0</v>
      </c>
    </row>
    <row r="8" spans="1:20" x14ac:dyDescent="0.35">
      <c r="A8" s="24"/>
      <c r="B8" s="24" t="s">
        <v>137</v>
      </c>
      <c r="C8" s="7" t="s">
        <v>125</v>
      </c>
      <c r="D8" s="21" t="s">
        <v>76</v>
      </c>
      <c r="E8" s="21" t="s">
        <v>77</v>
      </c>
      <c r="F8" s="21" t="s">
        <v>78</v>
      </c>
      <c r="G8" s="21" t="s">
        <v>79</v>
      </c>
      <c r="H8" s="21" t="s">
        <v>80</v>
      </c>
      <c r="I8" s="21" t="s">
        <v>81</v>
      </c>
      <c r="J8" s="21" t="s">
        <v>82</v>
      </c>
      <c r="K8" s="21" t="s">
        <v>83</v>
      </c>
      <c r="L8" s="43" t="s">
        <v>84</v>
      </c>
      <c r="M8" s="43" t="s">
        <v>86</v>
      </c>
      <c r="N8" s="43" t="s">
        <v>87</v>
      </c>
      <c r="O8" s="43" t="s">
        <v>92</v>
      </c>
      <c r="P8" s="43" t="s">
        <v>94</v>
      </c>
      <c r="Q8" s="43" t="s">
        <v>103</v>
      </c>
      <c r="T8" s="23"/>
    </row>
    <row r="9" spans="1:20" x14ac:dyDescent="0.35">
      <c r="A9" s="24"/>
      <c r="B9" s="24"/>
      <c r="C9" s="4" t="s">
        <v>28</v>
      </c>
      <c r="D9" s="29">
        <v>36066671996</v>
      </c>
      <c r="E9" s="29">
        <v>8124693239</v>
      </c>
      <c r="F9" s="29">
        <v>3284071076</v>
      </c>
      <c r="G9" s="29">
        <v>4152473200</v>
      </c>
      <c r="H9" s="29">
        <v>3143328060</v>
      </c>
      <c r="I9" s="29">
        <v>585434686</v>
      </c>
      <c r="J9" s="29">
        <v>1672881822</v>
      </c>
      <c r="K9" s="29">
        <v>4015680119</v>
      </c>
      <c r="L9" s="29">
        <v>675268177</v>
      </c>
      <c r="M9" s="29">
        <v>0</v>
      </c>
      <c r="N9" s="15">
        <f>9008253585+N47</f>
        <v>9249800519</v>
      </c>
      <c r="O9" s="15">
        <f>+O48</f>
        <v>630196756</v>
      </c>
      <c r="P9" s="33">
        <v>-8124693239</v>
      </c>
      <c r="Q9" s="29">
        <f>SUM(D9:P9)</f>
        <v>63475806411</v>
      </c>
      <c r="T9" s="23"/>
    </row>
    <row r="10" spans="1:20" x14ac:dyDescent="0.35">
      <c r="A10" s="24"/>
      <c r="B10" s="25" t="s">
        <v>18</v>
      </c>
      <c r="C10" s="2" t="s">
        <v>73</v>
      </c>
      <c r="D10" s="23">
        <v>18076871851</v>
      </c>
      <c r="E10" s="23">
        <v>0</v>
      </c>
      <c r="F10" s="23">
        <v>2740264497</v>
      </c>
      <c r="G10" s="23">
        <v>3485028262</v>
      </c>
      <c r="H10" s="23">
        <v>2659117790</v>
      </c>
      <c r="I10" s="23">
        <v>472836789</v>
      </c>
      <c r="J10" s="23">
        <v>1360689383</v>
      </c>
      <c r="K10" s="23">
        <v>2730792241</v>
      </c>
      <c r="L10" s="3">
        <v>403815232</v>
      </c>
      <c r="M10" s="23">
        <v>0</v>
      </c>
      <c r="N10" s="23">
        <v>0</v>
      </c>
      <c r="O10" s="23">
        <v>0</v>
      </c>
      <c r="P10" s="23">
        <v>0</v>
      </c>
      <c r="Q10" s="23">
        <f>SUM(D10:P10)</f>
        <v>31929416045</v>
      </c>
      <c r="R10" s="3"/>
      <c r="T10" s="23"/>
    </row>
    <row r="11" spans="1:20" x14ac:dyDescent="0.35">
      <c r="A11" s="24"/>
      <c r="B11" s="25" t="s">
        <v>19</v>
      </c>
      <c r="C11" s="2" t="s">
        <v>113</v>
      </c>
      <c r="D11" s="23">
        <v>2707796562</v>
      </c>
      <c r="E11" s="23">
        <v>0</v>
      </c>
      <c r="F11" s="23">
        <v>415226560</v>
      </c>
      <c r="G11" s="23">
        <v>528805250</v>
      </c>
      <c r="H11" s="23">
        <v>401944340</v>
      </c>
      <c r="I11" s="23">
        <v>71634973</v>
      </c>
      <c r="J11" s="23">
        <v>206318002</v>
      </c>
      <c r="K11" s="23">
        <v>411464167</v>
      </c>
      <c r="L11" s="3">
        <v>61413789</v>
      </c>
      <c r="M11" s="23">
        <v>0</v>
      </c>
      <c r="N11" s="23">
        <v>0</v>
      </c>
      <c r="O11" s="23">
        <v>0</v>
      </c>
      <c r="P11" s="23">
        <v>0</v>
      </c>
      <c r="Q11" s="23">
        <f t="shared" ref="Q11:Q16" si="0">SUM(D11:P11)</f>
        <v>4804603643</v>
      </c>
      <c r="T11" s="23"/>
    </row>
    <row r="12" spans="1:20" x14ac:dyDescent="0.35">
      <c r="A12" s="24"/>
      <c r="B12" s="25" t="s">
        <v>20</v>
      </c>
      <c r="C12" s="2" t="s">
        <v>24</v>
      </c>
      <c r="D12" s="23">
        <v>86951000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3">
        <v>2817838</v>
      </c>
      <c r="M12" s="23">
        <v>0</v>
      </c>
      <c r="N12" s="23">
        <v>0</v>
      </c>
      <c r="O12" s="23">
        <v>0</v>
      </c>
      <c r="P12" s="23">
        <v>0</v>
      </c>
      <c r="Q12" s="23">
        <f t="shared" si="0"/>
        <v>89768838</v>
      </c>
      <c r="T12" s="23"/>
    </row>
    <row r="13" spans="1:20" x14ac:dyDescent="0.35">
      <c r="A13" s="24"/>
      <c r="B13" s="25" t="s">
        <v>21</v>
      </c>
      <c r="C13" s="2" t="s">
        <v>112</v>
      </c>
      <c r="D13" s="23">
        <v>294763000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3">
        <v>5022124</v>
      </c>
      <c r="M13" s="23">
        <v>0</v>
      </c>
      <c r="N13" s="23">
        <v>0</v>
      </c>
      <c r="O13" s="23">
        <v>0</v>
      </c>
      <c r="P13" s="23">
        <v>0</v>
      </c>
      <c r="Q13" s="23">
        <f t="shared" si="0"/>
        <v>299785124</v>
      </c>
      <c r="T13" s="23"/>
    </row>
    <row r="14" spans="1:20" ht="14" customHeight="1" x14ac:dyDescent="0.35">
      <c r="A14" s="24"/>
      <c r="B14" s="25" t="s">
        <v>22</v>
      </c>
      <c r="C14" s="2" t="s">
        <v>25</v>
      </c>
      <c r="D14" s="30">
        <v>472573084</v>
      </c>
      <c r="E14" s="23">
        <v>0</v>
      </c>
      <c r="F14" s="23">
        <v>7989924</v>
      </c>
      <c r="G14" s="23">
        <v>15554971</v>
      </c>
      <c r="H14" s="23">
        <v>3458976</v>
      </c>
      <c r="I14" s="23">
        <v>2999996</v>
      </c>
      <c r="J14" s="23">
        <v>11227695</v>
      </c>
      <c r="K14" s="23">
        <v>9673266</v>
      </c>
      <c r="L14" s="3">
        <v>5534272</v>
      </c>
      <c r="M14" s="23">
        <v>0</v>
      </c>
      <c r="N14" s="23">
        <v>0</v>
      </c>
      <c r="O14" s="23">
        <v>0</v>
      </c>
      <c r="P14" s="23">
        <v>0</v>
      </c>
      <c r="Q14" s="23">
        <f t="shared" si="0"/>
        <v>529012184</v>
      </c>
      <c r="T14" s="23"/>
    </row>
    <row r="15" spans="1:20" x14ac:dyDescent="0.35">
      <c r="A15" s="24"/>
      <c r="B15" s="25" t="s">
        <v>23</v>
      </c>
      <c r="C15" s="2" t="s">
        <v>26</v>
      </c>
      <c r="D15" s="30">
        <v>204358000</v>
      </c>
      <c r="E15" s="23">
        <v>0</v>
      </c>
      <c r="F15" s="23">
        <v>0</v>
      </c>
      <c r="G15" s="23">
        <v>0</v>
      </c>
      <c r="H15" s="23">
        <v>20666049</v>
      </c>
      <c r="I15" s="23">
        <v>0</v>
      </c>
      <c r="J15" s="23">
        <v>0</v>
      </c>
      <c r="K15" s="23">
        <v>0</v>
      </c>
      <c r="L15" s="3">
        <v>1842838</v>
      </c>
      <c r="M15" s="23">
        <v>0</v>
      </c>
      <c r="N15" s="23">
        <v>0</v>
      </c>
      <c r="O15" s="23">
        <v>0</v>
      </c>
      <c r="P15" s="23">
        <v>0</v>
      </c>
      <c r="Q15" s="23">
        <f t="shared" si="0"/>
        <v>226866887</v>
      </c>
      <c r="T15" s="23"/>
    </row>
    <row r="16" spans="1:20" ht="43.5" x14ac:dyDescent="0.35">
      <c r="A16" s="24"/>
      <c r="B16" s="25" t="s">
        <v>118</v>
      </c>
      <c r="C16" s="12" t="s">
        <v>119</v>
      </c>
      <c r="D16" s="30"/>
      <c r="E16" s="3">
        <v>8124693239</v>
      </c>
      <c r="F16" s="23"/>
      <c r="G16" s="23"/>
      <c r="H16" s="23"/>
      <c r="I16" s="23"/>
      <c r="J16" s="23"/>
      <c r="K16" s="23"/>
      <c r="L16" s="3">
        <v>0</v>
      </c>
      <c r="M16" s="3">
        <v>0</v>
      </c>
      <c r="N16" s="23">
        <v>8124693239</v>
      </c>
      <c r="O16" s="23">
        <v>0</v>
      </c>
      <c r="P16" s="23">
        <f>-E16</f>
        <v>-8124693239</v>
      </c>
      <c r="Q16" s="23">
        <f t="shared" si="0"/>
        <v>8124693239</v>
      </c>
      <c r="T16" s="23"/>
    </row>
    <row r="17" spans="1:20" x14ac:dyDescent="0.35">
      <c r="A17" s="24"/>
      <c r="B17" s="25"/>
      <c r="C17" s="6" t="s">
        <v>29</v>
      </c>
      <c r="D17" s="8">
        <f>SUM(D10:D15)</f>
        <v>21843313497</v>
      </c>
      <c r="E17" s="8">
        <f>SUM(E10:E16)</f>
        <v>8124693239</v>
      </c>
      <c r="F17" s="8">
        <f t="shared" ref="F17:J17" si="1">SUM(F10:F15)</f>
        <v>3163480981</v>
      </c>
      <c r="G17" s="8">
        <f t="shared" si="1"/>
        <v>4029388483</v>
      </c>
      <c r="H17" s="8">
        <f t="shared" si="1"/>
        <v>3085187155</v>
      </c>
      <c r="I17" s="8">
        <f t="shared" si="1"/>
        <v>547471758</v>
      </c>
      <c r="J17" s="8">
        <f t="shared" si="1"/>
        <v>1578235080</v>
      </c>
      <c r="K17" s="8">
        <f>SUM(K10:K15)</f>
        <v>3151929674</v>
      </c>
      <c r="L17" s="8">
        <f>SUM(L10:L15)</f>
        <v>480446093</v>
      </c>
      <c r="M17" s="8">
        <f>SUM(M10:M15)</f>
        <v>0</v>
      </c>
      <c r="N17" s="8">
        <f>SUM(N10:N16)</f>
        <v>8124693239</v>
      </c>
      <c r="O17" s="8">
        <f>SUM(O10:O15)</f>
        <v>0</v>
      </c>
      <c r="P17" s="8">
        <f>SUM(P10:P16)</f>
        <v>-8124693239</v>
      </c>
      <c r="Q17" s="8">
        <f>SUM(Q10:Q16)</f>
        <v>46004145960</v>
      </c>
      <c r="T17" s="23"/>
    </row>
    <row r="18" spans="1:20" x14ac:dyDescent="0.35">
      <c r="A18" s="24"/>
      <c r="B18" s="25" t="s">
        <v>30</v>
      </c>
      <c r="C18" s="2" t="s">
        <v>35</v>
      </c>
      <c r="D18" s="3">
        <v>1729281105</v>
      </c>
      <c r="E18" s="23">
        <v>0</v>
      </c>
      <c r="F18" s="23">
        <v>88631711</v>
      </c>
      <c r="G18" s="23">
        <v>87670192</v>
      </c>
      <c r="H18" s="3">
        <v>26551922</v>
      </c>
      <c r="I18" s="3">
        <v>28479976</v>
      </c>
      <c r="J18" s="3">
        <v>54830108</v>
      </c>
      <c r="K18" s="3">
        <v>69937692</v>
      </c>
      <c r="L18" s="3">
        <v>43299844</v>
      </c>
      <c r="M18" s="23">
        <v>0</v>
      </c>
      <c r="N18" s="23">
        <f>9249800519-8124693239-241546936</f>
        <v>883560344</v>
      </c>
      <c r="O18" s="23">
        <v>0</v>
      </c>
      <c r="P18" s="23">
        <v>0</v>
      </c>
      <c r="Q18" s="23">
        <f t="shared" ref="Q18:Q24" si="2">SUM(D18:P18)</f>
        <v>3012242894</v>
      </c>
      <c r="T18" s="23"/>
    </row>
    <row r="19" spans="1:20" x14ac:dyDescent="0.35">
      <c r="A19" s="24"/>
      <c r="B19" s="25">
        <v>422</v>
      </c>
      <c r="C19" s="2" t="s">
        <v>36</v>
      </c>
      <c r="D19" s="3">
        <v>1056078916</v>
      </c>
      <c r="E19" s="23">
        <v>0</v>
      </c>
      <c r="F19" s="23">
        <v>932916</v>
      </c>
      <c r="G19" s="23">
        <v>992457</v>
      </c>
      <c r="H19" s="3">
        <v>332168</v>
      </c>
      <c r="I19" s="3">
        <v>1500000</v>
      </c>
      <c r="J19" s="3">
        <v>169944</v>
      </c>
      <c r="K19" s="3">
        <v>1388882</v>
      </c>
      <c r="L19" s="3">
        <v>4259195</v>
      </c>
      <c r="M19" s="23">
        <v>0</v>
      </c>
      <c r="N19" s="23">
        <v>0</v>
      </c>
      <c r="O19" s="23">
        <v>0</v>
      </c>
      <c r="P19" s="23">
        <v>0</v>
      </c>
      <c r="Q19" s="23">
        <f t="shared" si="2"/>
        <v>1065654478</v>
      </c>
      <c r="T19" s="23"/>
    </row>
    <row r="20" spans="1:20" x14ac:dyDescent="0.35">
      <c r="A20" s="24"/>
      <c r="B20" s="25">
        <v>423</v>
      </c>
      <c r="C20" s="2" t="s">
        <v>37</v>
      </c>
      <c r="D20" s="3">
        <v>5252343931</v>
      </c>
      <c r="E20" s="23">
        <v>0</v>
      </c>
      <c r="F20" s="23">
        <v>7900724</v>
      </c>
      <c r="G20" s="23">
        <v>6563986</v>
      </c>
      <c r="H20" s="3">
        <v>7179120</v>
      </c>
      <c r="I20" s="3">
        <v>2824992</v>
      </c>
      <c r="J20" s="3">
        <v>7858489</v>
      </c>
      <c r="K20" s="3">
        <v>6940428</v>
      </c>
      <c r="L20" s="3">
        <v>26129577</v>
      </c>
      <c r="M20" s="23">
        <v>0</v>
      </c>
      <c r="N20" s="23">
        <v>0</v>
      </c>
      <c r="O20" s="23">
        <v>0</v>
      </c>
      <c r="P20" s="23">
        <v>0</v>
      </c>
      <c r="Q20" s="23">
        <f t="shared" si="2"/>
        <v>5317741247</v>
      </c>
      <c r="T20" s="23"/>
    </row>
    <row r="21" spans="1:20" x14ac:dyDescent="0.35">
      <c r="A21" s="24"/>
      <c r="B21" s="25" t="s">
        <v>31</v>
      </c>
      <c r="C21" s="2" t="s">
        <v>105</v>
      </c>
      <c r="D21" s="3">
        <v>2061745158</v>
      </c>
      <c r="E21" s="23">
        <v>0</v>
      </c>
      <c r="F21" s="23">
        <v>14205924</v>
      </c>
      <c r="G21" s="23">
        <v>20486175</v>
      </c>
      <c r="H21" s="3">
        <v>12216879</v>
      </c>
      <c r="I21" s="3">
        <v>417984</v>
      </c>
      <c r="J21" s="3">
        <v>23248286</v>
      </c>
      <c r="K21" s="3">
        <v>18938036</v>
      </c>
      <c r="L21" s="3">
        <v>21963234</v>
      </c>
      <c r="M21" s="23">
        <v>0</v>
      </c>
      <c r="N21" s="23">
        <v>0</v>
      </c>
      <c r="O21" s="23">
        <v>0</v>
      </c>
      <c r="P21" s="23">
        <v>0</v>
      </c>
      <c r="Q21" s="23">
        <f t="shared" si="2"/>
        <v>2173221676</v>
      </c>
      <c r="T21" s="23"/>
    </row>
    <row r="22" spans="1:20" x14ac:dyDescent="0.35">
      <c r="A22" s="24"/>
      <c r="B22" s="25" t="s">
        <v>32</v>
      </c>
      <c r="C22" s="2" t="s">
        <v>38</v>
      </c>
      <c r="D22" s="3">
        <v>597771000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3">
        <v>9051277</v>
      </c>
      <c r="L22" s="3">
        <v>14738521</v>
      </c>
      <c r="M22" s="23">
        <v>0</v>
      </c>
      <c r="N22" s="23">
        <v>0</v>
      </c>
      <c r="O22" s="23">
        <v>0</v>
      </c>
      <c r="P22" s="23">
        <v>0</v>
      </c>
      <c r="Q22" s="23">
        <f t="shared" si="2"/>
        <v>621560798</v>
      </c>
      <c r="T22" s="23"/>
    </row>
    <row r="23" spans="1:20" x14ac:dyDescent="0.35">
      <c r="A23" s="24"/>
      <c r="B23" s="25" t="s">
        <v>33</v>
      </c>
      <c r="C23" s="2" t="s">
        <v>39</v>
      </c>
      <c r="D23" s="3">
        <v>1161302390</v>
      </c>
      <c r="E23" s="23">
        <v>0</v>
      </c>
      <c r="F23" s="23">
        <v>8918820</v>
      </c>
      <c r="G23" s="23">
        <v>7371907</v>
      </c>
      <c r="H23" s="3">
        <v>11860817</v>
      </c>
      <c r="I23" s="3">
        <v>4739976</v>
      </c>
      <c r="J23" s="3">
        <v>8539916</v>
      </c>
      <c r="K23" s="3">
        <v>19308846</v>
      </c>
      <c r="L23" s="3">
        <v>16186403</v>
      </c>
      <c r="M23" s="23">
        <v>0</v>
      </c>
      <c r="N23" s="23">
        <v>0</v>
      </c>
      <c r="O23" s="23">
        <v>0</v>
      </c>
      <c r="P23" s="23">
        <v>0</v>
      </c>
      <c r="Q23" s="23">
        <f t="shared" si="2"/>
        <v>1238229075</v>
      </c>
      <c r="T23" s="23"/>
    </row>
    <row r="24" spans="1:20" x14ac:dyDescent="0.35">
      <c r="A24" s="24"/>
      <c r="B24" s="25" t="s">
        <v>34</v>
      </c>
      <c r="C24" s="2" t="s">
        <v>40</v>
      </c>
      <c r="D24" s="3">
        <v>11318000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f t="shared" si="2"/>
        <v>11318000</v>
      </c>
      <c r="T24" s="23"/>
    </row>
    <row r="25" spans="1:20" x14ac:dyDescent="0.35">
      <c r="A25" s="24"/>
      <c r="B25" s="25"/>
      <c r="C25" s="6" t="s">
        <v>41</v>
      </c>
      <c r="D25" s="8">
        <f>SUM(D18:D24)</f>
        <v>11869840500</v>
      </c>
      <c r="E25" s="8">
        <f t="shared" ref="E25:K25" si="3">SUM(E18:E24)</f>
        <v>0</v>
      </c>
      <c r="F25" s="8">
        <f t="shared" si="3"/>
        <v>120590095</v>
      </c>
      <c r="G25" s="8">
        <f t="shared" si="3"/>
        <v>123084717</v>
      </c>
      <c r="H25" s="8">
        <f t="shared" si="3"/>
        <v>58140906</v>
      </c>
      <c r="I25" s="8">
        <f t="shared" si="3"/>
        <v>37962928</v>
      </c>
      <c r="J25" s="8">
        <f t="shared" si="3"/>
        <v>94646743</v>
      </c>
      <c r="K25" s="8">
        <f t="shared" si="3"/>
        <v>125565161</v>
      </c>
      <c r="L25" s="8">
        <f t="shared" ref="L25" si="4">SUM(L18:L24)</f>
        <v>126576774</v>
      </c>
      <c r="M25" s="8">
        <f t="shared" ref="M25:P25" si="5">SUM(M18:M24)</f>
        <v>0</v>
      </c>
      <c r="N25" s="8">
        <f t="shared" si="5"/>
        <v>883560344</v>
      </c>
      <c r="O25" s="8">
        <f t="shared" si="5"/>
        <v>0</v>
      </c>
      <c r="P25" s="8">
        <f t="shared" si="5"/>
        <v>0</v>
      </c>
      <c r="Q25" s="8">
        <f t="shared" ref="Q25" si="6">SUM(Q18:Q24)</f>
        <v>13439968168</v>
      </c>
      <c r="T25" s="23"/>
    </row>
    <row r="26" spans="1:20" x14ac:dyDescent="0.35">
      <c r="A26" s="24"/>
      <c r="B26" s="25" t="s">
        <v>60</v>
      </c>
      <c r="C26" s="2" t="s">
        <v>61</v>
      </c>
      <c r="D26" s="3">
        <v>2148000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f t="shared" ref="Q26:Q43" si="7">SUM(D26:P26)</f>
        <v>2148000</v>
      </c>
      <c r="T26" s="23"/>
    </row>
    <row r="27" spans="1:20" x14ac:dyDescent="0.35">
      <c r="A27" s="24"/>
      <c r="B27" s="25" t="s">
        <v>63</v>
      </c>
      <c r="C27" s="2" t="s">
        <v>62</v>
      </c>
      <c r="D27" s="3">
        <v>10105000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f t="shared" si="7"/>
        <v>10105000</v>
      </c>
      <c r="T27" s="23"/>
    </row>
    <row r="28" spans="1:20" x14ac:dyDescent="0.35">
      <c r="A28" s="24"/>
      <c r="B28" s="25" t="s">
        <v>64</v>
      </c>
      <c r="C28" s="2" t="s">
        <v>65</v>
      </c>
      <c r="D28" s="3">
        <v>7672000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f t="shared" si="7"/>
        <v>7672000</v>
      </c>
      <c r="T28" s="23">
        <f>+AE115</f>
        <v>0</v>
      </c>
    </row>
    <row r="29" spans="1:20" x14ac:dyDescent="0.35">
      <c r="A29" s="24"/>
      <c r="B29" s="25" t="s">
        <v>66</v>
      </c>
      <c r="C29" s="2" t="s">
        <v>67</v>
      </c>
      <c r="D29" s="3">
        <v>20749000</v>
      </c>
      <c r="E29" s="3">
        <f>8124693239-8124693239</f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3">
        <v>738185285</v>
      </c>
      <c r="L29" s="23">
        <v>0</v>
      </c>
      <c r="M29" s="23">
        <v>0</v>
      </c>
      <c r="N29" s="23">
        <v>0</v>
      </c>
      <c r="O29" s="23">
        <v>0</v>
      </c>
      <c r="P29" s="3"/>
      <c r="Q29" s="23">
        <f t="shared" si="7"/>
        <v>758934285</v>
      </c>
    </row>
    <row r="30" spans="1:20" x14ac:dyDescent="0.35">
      <c r="A30" s="24"/>
      <c r="B30" s="25" t="s">
        <v>68</v>
      </c>
      <c r="C30" s="2" t="s">
        <v>69</v>
      </c>
      <c r="D30" s="3">
        <v>387875000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f t="shared" si="7"/>
        <v>387875000</v>
      </c>
    </row>
    <row r="31" spans="1:20" x14ac:dyDescent="0.35">
      <c r="A31" s="24"/>
      <c r="B31" s="25" t="s">
        <v>70</v>
      </c>
      <c r="C31" s="2" t="s">
        <v>71</v>
      </c>
      <c r="D31" s="3">
        <v>127824000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3">
        <f t="shared" si="7"/>
        <v>127824000</v>
      </c>
    </row>
    <row r="32" spans="1:20" x14ac:dyDescent="0.35">
      <c r="A32" s="24"/>
      <c r="B32" s="25" t="s">
        <v>42</v>
      </c>
      <c r="C32" s="2" t="s">
        <v>51</v>
      </c>
      <c r="D32" s="3">
        <v>14451000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3">
        <f t="shared" si="7"/>
        <v>14451000</v>
      </c>
    </row>
    <row r="33" spans="1:18" x14ac:dyDescent="0.35">
      <c r="A33" s="24"/>
      <c r="B33" s="25" t="s">
        <v>43</v>
      </c>
      <c r="C33" s="2" t="s">
        <v>52</v>
      </c>
      <c r="D33" s="3">
        <v>39600000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3">
        <v>204309</v>
      </c>
      <c r="M33" s="23">
        <v>0</v>
      </c>
      <c r="N33" s="23">
        <v>0</v>
      </c>
      <c r="O33" s="23">
        <v>0</v>
      </c>
      <c r="P33" s="23">
        <v>0</v>
      </c>
      <c r="Q33" s="23">
        <f t="shared" si="7"/>
        <v>39804309</v>
      </c>
    </row>
    <row r="34" spans="1:18" x14ac:dyDescent="0.35">
      <c r="A34" s="24"/>
      <c r="B34" s="25" t="s">
        <v>44</v>
      </c>
      <c r="C34" s="2" t="s">
        <v>53</v>
      </c>
      <c r="D34" s="3">
        <v>11482000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f t="shared" si="7"/>
        <v>11482000</v>
      </c>
    </row>
    <row r="35" spans="1:18" ht="29" x14ac:dyDescent="0.35">
      <c r="A35" s="24"/>
      <c r="B35" s="25" t="s">
        <v>106</v>
      </c>
      <c r="C35" s="12" t="s">
        <v>107</v>
      </c>
      <c r="D35" s="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f t="shared" si="7"/>
        <v>0</v>
      </c>
    </row>
    <row r="36" spans="1:18" ht="29" x14ac:dyDescent="0.35">
      <c r="A36" s="24"/>
      <c r="B36" s="25" t="s">
        <v>45</v>
      </c>
      <c r="C36" s="12" t="s">
        <v>54</v>
      </c>
      <c r="D36" s="3">
        <v>27126000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>
        <f t="shared" si="7"/>
        <v>27126000</v>
      </c>
    </row>
    <row r="37" spans="1:18" x14ac:dyDescent="0.35">
      <c r="A37" s="24"/>
      <c r="B37" s="25" t="s">
        <v>46</v>
      </c>
      <c r="C37" s="2" t="s">
        <v>55</v>
      </c>
      <c r="D37" s="3">
        <v>510645000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3">
        <v>36063738</v>
      </c>
      <c r="M37" s="23">
        <v>0</v>
      </c>
      <c r="N37" s="23">
        <v>0</v>
      </c>
      <c r="O37" s="23">
        <v>0</v>
      </c>
      <c r="P37" s="23">
        <v>0</v>
      </c>
      <c r="Q37" s="23">
        <f t="shared" si="7"/>
        <v>546708738</v>
      </c>
      <c r="R37" s="23"/>
    </row>
    <row r="38" spans="1:18" x14ac:dyDescent="0.35">
      <c r="A38" s="24"/>
      <c r="B38" s="25" t="s">
        <v>47</v>
      </c>
      <c r="C38" s="2" t="s">
        <v>56</v>
      </c>
      <c r="D38" s="3">
        <v>1010512000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3">
        <v>31277357</v>
      </c>
      <c r="M38" s="23">
        <v>0</v>
      </c>
      <c r="N38" s="23">
        <v>0</v>
      </c>
      <c r="O38" s="23">
        <v>0</v>
      </c>
      <c r="P38" s="23">
        <v>0</v>
      </c>
      <c r="Q38" s="23">
        <f t="shared" si="7"/>
        <v>1041789357</v>
      </c>
    </row>
    <row r="39" spans="1:18" x14ac:dyDescent="0.35">
      <c r="A39" s="24"/>
      <c r="B39" s="25" t="s">
        <v>108</v>
      </c>
      <c r="C39" s="2" t="s">
        <v>109</v>
      </c>
      <c r="D39" s="3">
        <v>0</v>
      </c>
      <c r="E39" s="23"/>
      <c r="F39" s="23"/>
      <c r="G39" s="23"/>
      <c r="H39" s="23"/>
      <c r="I39" s="23"/>
      <c r="J39" s="23"/>
      <c r="K39" s="23"/>
      <c r="L39" s="3"/>
      <c r="M39" s="23"/>
      <c r="N39" s="23"/>
      <c r="O39" s="23"/>
      <c r="P39" s="23"/>
      <c r="Q39" s="23">
        <f t="shared" si="7"/>
        <v>0</v>
      </c>
    </row>
    <row r="40" spans="1:18" x14ac:dyDescent="0.35">
      <c r="A40" s="24"/>
      <c r="B40" s="25" t="s">
        <v>48</v>
      </c>
      <c r="C40" s="2" t="s">
        <v>72</v>
      </c>
      <c r="D40" s="3">
        <v>3207000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f t="shared" si="7"/>
        <v>3207000</v>
      </c>
    </row>
    <row r="41" spans="1:18" x14ac:dyDescent="0.35">
      <c r="A41" s="24"/>
      <c r="B41" s="25" t="s">
        <v>49</v>
      </c>
      <c r="C41" s="2" t="s">
        <v>57</v>
      </c>
      <c r="D41" s="3">
        <v>67488000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3">
        <v>699905</v>
      </c>
      <c r="M41" s="23">
        <v>0</v>
      </c>
      <c r="N41" s="23">
        <v>0</v>
      </c>
      <c r="O41" s="23">
        <v>0</v>
      </c>
      <c r="P41" s="23">
        <v>0</v>
      </c>
      <c r="Q41" s="23">
        <f t="shared" si="7"/>
        <v>68187905</v>
      </c>
    </row>
    <row r="42" spans="1:18" x14ac:dyDescent="0.35">
      <c r="A42" s="24"/>
      <c r="B42" s="25" t="s">
        <v>110</v>
      </c>
      <c r="C42" s="2" t="s">
        <v>111</v>
      </c>
      <c r="D42" s="3">
        <v>0</v>
      </c>
      <c r="E42" s="23"/>
      <c r="F42" s="23"/>
      <c r="G42" s="23"/>
      <c r="H42" s="23"/>
      <c r="I42" s="23"/>
      <c r="J42" s="23"/>
      <c r="K42" s="23"/>
      <c r="L42" s="3"/>
      <c r="M42" s="23"/>
      <c r="N42" s="23"/>
      <c r="O42" s="23"/>
      <c r="P42" s="23"/>
      <c r="Q42" s="23">
        <f t="shared" si="7"/>
        <v>0</v>
      </c>
    </row>
    <row r="43" spans="1:18" x14ac:dyDescent="0.35">
      <c r="A43" s="24"/>
      <c r="B43" s="25" t="s">
        <v>50</v>
      </c>
      <c r="C43" s="2" t="s">
        <v>58</v>
      </c>
      <c r="D43" s="3">
        <v>112634000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f t="shared" si="7"/>
        <v>112634000</v>
      </c>
    </row>
    <row r="44" spans="1:18" x14ac:dyDescent="0.35">
      <c r="A44" s="24"/>
      <c r="B44" s="25"/>
      <c r="C44" s="6" t="s">
        <v>59</v>
      </c>
      <c r="D44" s="8">
        <f t="shared" ref="D44:N44" si="8">SUM(D26:D43)</f>
        <v>2353518000</v>
      </c>
      <c r="E44" s="8">
        <f t="shared" si="8"/>
        <v>0</v>
      </c>
      <c r="F44" s="8">
        <f t="shared" si="8"/>
        <v>0</v>
      </c>
      <c r="G44" s="8">
        <f t="shared" si="8"/>
        <v>0</v>
      </c>
      <c r="H44" s="8">
        <f t="shared" si="8"/>
        <v>0</v>
      </c>
      <c r="I44" s="8">
        <f t="shared" si="8"/>
        <v>0</v>
      </c>
      <c r="J44" s="8">
        <f t="shared" si="8"/>
        <v>0</v>
      </c>
      <c r="K44" s="8">
        <f t="shared" si="8"/>
        <v>738185285</v>
      </c>
      <c r="L44" s="8">
        <f t="shared" si="8"/>
        <v>68245309</v>
      </c>
      <c r="M44" s="8">
        <f t="shared" si="8"/>
        <v>0</v>
      </c>
      <c r="N44" s="8">
        <f t="shared" si="8"/>
        <v>0</v>
      </c>
      <c r="O44" s="8">
        <v>0</v>
      </c>
      <c r="P44" s="8">
        <f>SUM(P26:P43)</f>
        <v>0</v>
      </c>
      <c r="Q44" s="8">
        <f>SUM(Q26:Q43)</f>
        <v>3159948594</v>
      </c>
    </row>
    <row r="45" spans="1:18" x14ac:dyDescent="0.35">
      <c r="A45" s="24"/>
      <c r="B45" s="25"/>
      <c r="C45" s="2" t="s">
        <v>95</v>
      </c>
      <c r="D45" s="3">
        <f t="shared" ref="D45:M45" si="9">+D17+D25+D44</f>
        <v>36066671997</v>
      </c>
      <c r="E45" s="3">
        <f t="shared" si="9"/>
        <v>8124693239</v>
      </c>
      <c r="F45" s="3">
        <f t="shared" si="9"/>
        <v>3284071076</v>
      </c>
      <c r="G45" s="3">
        <f t="shared" si="9"/>
        <v>4152473200</v>
      </c>
      <c r="H45" s="3">
        <f t="shared" si="9"/>
        <v>3143328061</v>
      </c>
      <c r="I45" s="3">
        <f t="shared" si="9"/>
        <v>585434686</v>
      </c>
      <c r="J45" s="3">
        <f t="shared" si="9"/>
        <v>1672881823</v>
      </c>
      <c r="K45" s="3">
        <f t="shared" si="9"/>
        <v>4015680120</v>
      </c>
      <c r="L45" s="3">
        <f t="shared" si="9"/>
        <v>675268176</v>
      </c>
      <c r="M45" s="3">
        <f t="shared" si="9"/>
        <v>0</v>
      </c>
      <c r="N45" s="3">
        <v>9008253585</v>
      </c>
      <c r="O45" s="3">
        <v>0</v>
      </c>
      <c r="P45" s="3">
        <f>+P17+P25+P44</f>
        <v>-8124693239</v>
      </c>
      <c r="Q45" s="3">
        <f>+Q17+Q25+Q44</f>
        <v>62604062722</v>
      </c>
      <c r="R45" s="3"/>
    </row>
    <row r="46" spans="1:18" x14ac:dyDescent="0.35">
      <c r="A46" s="24"/>
      <c r="B46" s="25"/>
      <c r="C46" s="16" t="s">
        <v>96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231442707</v>
      </c>
      <c r="P46" s="17">
        <v>0</v>
      </c>
      <c r="Q46" s="22">
        <f t="shared" ref="Q46:Q47" si="10">SUM(D46:P46)</f>
        <v>231442707</v>
      </c>
      <c r="R46" s="3"/>
    </row>
    <row r="47" spans="1:18" x14ac:dyDescent="0.35">
      <c r="A47" s="24"/>
      <c r="B47" s="25"/>
      <c r="C47" s="6" t="s">
        <v>97</v>
      </c>
      <c r="D47" s="8"/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241546934</v>
      </c>
      <c r="O47" s="8">
        <v>398754049</v>
      </c>
      <c r="P47" s="8">
        <v>0</v>
      </c>
      <c r="Q47" s="22">
        <f t="shared" si="10"/>
        <v>640300983</v>
      </c>
      <c r="R47" s="3"/>
    </row>
    <row r="48" spans="1:18" ht="15" thickBot="1" x14ac:dyDescent="0.4">
      <c r="A48" s="24"/>
      <c r="B48" s="25"/>
      <c r="C48" s="18" t="s">
        <v>27</v>
      </c>
      <c r="D48" s="19">
        <f>+D45+D46+D47</f>
        <v>36066671997</v>
      </c>
      <c r="E48" s="19">
        <f t="shared" ref="E48:M48" si="11">+E45+E46+E47</f>
        <v>8124693239</v>
      </c>
      <c r="F48" s="19">
        <f t="shared" si="11"/>
        <v>3284071076</v>
      </c>
      <c r="G48" s="19">
        <f t="shared" si="11"/>
        <v>4152473200</v>
      </c>
      <c r="H48" s="19">
        <f t="shared" si="11"/>
        <v>3143328061</v>
      </c>
      <c r="I48" s="19">
        <f t="shared" si="11"/>
        <v>585434686</v>
      </c>
      <c r="J48" s="19">
        <f t="shared" si="11"/>
        <v>1672881823</v>
      </c>
      <c r="K48" s="19">
        <f t="shared" si="11"/>
        <v>4015680120</v>
      </c>
      <c r="L48" s="68">
        <f t="shared" si="11"/>
        <v>675268176</v>
      </c>
      <c r="M48" s="19">
        <f t="shared" si="11"/>
        <v>0</v>
      </c>
      <c r="N48" s="19">
        <f>+N45+N46+N47</f>
        <v>9249800519</v>
      </c>
      <c r="O48" s="19">
        <f t="shared" ref="O48:P48" si="12">+O45+O46+O47</f>
        <v>630196756</v>
      </c>
      <c r="P48" s="19">
        <f t="shared" si="12"/>
        <v>-8124693239</v>
      </c>
      <c r="Q48" s="19">
        <f>+Q45+Q46+Q47</f>
        <v>63475806412</v>
      </c>
      <c r="R48" s="3"/>
    </row>
    <row r="49" spans="1:32" hidden="1" x14ac:dyDescent="0.35">
      <c r="A49" s="24"/>
      <c r="B49" s="25"/>
      <c r="C49" s="10" t="s">
        <v>1</v>
      </c>
      <c r="D49" s="11">
        <f t="shared" ref="D49:P49" si="13">+D9-D45</f>
        <v>-1</v>
      </c>
      <c r="E49" s="11">
        <f t="shared" si="13"/>
        <v>0</v>
      </c>
      <c r="F49" s="11">
        <f t="shared" si="13"/>
        <v>0</v>
      </c>
      <c r="G49" s="11">
        <f t="shared" si="13"/>
        <v>0</v>
      </c>
      <c r="H49" s="11">
        <f t="shared" si="13"/>
        <v>-1</v>
      </c>
      <c r="I49" s="11">
        <f t="shared" si="13"/>
        <v>0</v>
      </c>
      <c r="J49" s="11">
        <f t="shared" si="13"/>
        <v>-1</v>
      </c>
      <c r="K49" s="11">
        <f t="shared" si="13"/>
        <v>-1</v>
      </c>
      <c r="L49" s="11">
        <f t="shared" si="13"/>
        <v>1</v>
      </c>
      <c r="M49" s="11">
        <f t="shared" si="13"/>
        <v>0</v>
      </c>
      <c r="N49" s="11"/>
      <c r="O49" s="11">
        <f t="shared" si="13"/>
        <v>630196756</v>
      </c>
      <c r="P49" s="11">
        <f t="shared" si="13"/>
        <v>0</v>
      </c>
      <c r="Q49" s="11">
        <f>+Q9-N49</f>
        <v>63475806411</v>
      </c>
    </row>
    <row r="50" spans="1:32" x14ac:dyDescent="0.35">
      <c r="A50" s="24"/>
      <c r="B50" s="24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</row>
    <row r="51" spans="1:32" x14ac:dyDescent="0.35">
      <c r="A51" s="24"/>
      <c r="B51" s="24"/>
      <c r="C51" s="6" t="s">
        <v>116</v>
      </c>
      <c r="D51" s="22">
        <v>32</v>
      </c>
      <c r="E51" s="22"/>
      <c r="F51" s="22">
        <v>13</v>
      </c>
      <c r="G51" s="22">
        <v>14</v>
      </c>
      <c r="H51" s="22">
        <v>11</v>
      </c>
      <c r="I51" s="22">
        <v>1</v>
      </c>
      <c r="J51" s="22">
        <v>5</v>
      </c>
      <c r="K51" s="22">
        <v>22</v>
      </c>
      <c r="L51" s="22">
        <v>1</v>
      </c>
      <c r="M51" s="22">
        <v>1</v>
      </c>
      <c r="N51" s="22">
        <v>15</v>
      </c>
      <c r="O51" s="22"/>
      <c r="P51" s="22"/>
      <c r="Q51" s="22">
        <f>21+82+11</f>
        <v>114</v>
      </c>
    </row>
    <row r="52" spans="1:32" x14ac:dyDescent="0.35">
      <c r="A52" s="24"/>
      <c r="B52" s="24"/>
      <c r="C52" s="6" t="s">
        <v>88</v>
      </c>
      <c r="D52" s="22">
        <f>4633+87</f>
        <v>4720</v>
      </c>
      <c r="E52" s="22"/>
      <c r="F52" s="22">
        <v>1244</v>
      </c>
      <c r="G52" s="22">
        <v>1480</v>
      </c>
      <c r="H52" s="22"/>
      <c r="I52" s="22">
        <v>182</v>
      </c>
      <c r="J52" s="22">
        <v>489</v>
      </c>
      <c r="K52" s="22">
        <v>576</v>
      </c>
      <c r="L52" s="22">
        <v>76</v>
      </c>
      <c r="M52" s="22">
        <v>444</v>
      </c>
      <c r="N52" s="22">
        <v>3284</v>
      </c>
      <c r="O52" s="22"/>
      <c r="P52" s="22"/>
      <c r="Q52" s="22">
        <f>SUM(D52:M52)</f>
        <v>9211</v>
      </c>
    </row>
    <row r="53" spans="1:32" x14ac:dyDescent="0.35">
      <c r="A53" s="24"/>
      <c r="B53" s="24"/>
      <c r="C53" s="6" t="s">
        <v>120</v>
      </c>
      <c r="D53" s="22">
        <f>3602+62</f>
        <v>3664</v>
      </c>
      <c r="E53" s="22"/>
      <c r="F53" s="23">
        <v>889</v>
      </c>
      <c r="G53" s="22">
        <v>1126</v>
      </c>
      <c r="H53" s="22">
        <v>700</v>
      </c>
      <c r="I53" s="22">
        <v>133</v>
      </c>
      <c r="J53" s="22">
        <v>406</v>
      </c>
      <c r="K53" s="22">
        <v>487</v>
      </c>
      <c r="L53" s="22">
        <v>73</v>
      </c>
      <c r="M53" s="22">
        <v>344</v>
      </c>
      <c r="N53" s="22">
        <v>2173</v>
      </c>
      <c r="O53" s="22"/>
      <c r="P53" s="22"/>
      <c r="Q53" s="22">
        <f t="shared" ref="Q53:Q54" si="14">SUM(D53:M53)</f>
        <v>7822</v>
      </c>
    </row>
    <row r="54" spans="1:32" x14ac:dyDescent="0.35">
      <c r="A54" s="24"/>
      <c r="B54" s="24"/>
      <c r="C54" s="6" t="s">
        <v>121</v>
      </c>
      <c r="D54" s="22">
        <f>1031+25</f>
        <v>1056</v>
      </c>
      <c r="E54" s="22"/>
      <c r="F54" s="22">
        <v>355</v>
      </c>
      <c r="G54" s="22">
        <v>354</v>
      </c>
      <c r="H54" s="22">
        <v>0</v>
      </c>
      <c r="I54" s="22">
        <v>49</v>
      </c>
      <c r="J54" s="22">
        <v>83</v>
      </c>
      <c r="K54" s="22">
        <f>+K52-K53</f>
        <v>89</v>
      </c>
      <c r="L54" s="22">
        <v>3</v>
      </c>
      <c r="M54" s="22">
        <v>100</v>
      </c>
      <c r="N54" s="22">
        <v>1111</v>
      </c>
      <c r="O54" s="22"/>
      <c r="P54" s="22"/>
      <c r="Q54" s="22">
        <f t="shared" si="14"/>
        <v>2089</v>
      </c>
    </row>
    <row r="55" spans="1:32" x14ac:dyDescent="0.35">
      <c r="A55" s="24"/>
      <c r="B55" s="24" t="s">
        <v>115</v>
      </c>
      <c r="C55" s="6" t="s">
        <v>74</v>
      </c>
      <c r="D55" s="22">
        <v>90152</v>
      </c>
      <c r="E55" s="22"/>
      <c r="F55" s="22">
        <v>15202</v>
      </c>
      <c r="G55" s="22">
        <v>22000</v>
      </c>
      <c r="H55" s="22">
        <f>+H56+H57</f>
        <v>5160</v>
      </c>
      <c r="I55" s="22">
        <v>2681</v>
      </c>
      <c r="J55" s="22">
        <v>2905</v>
      </c>
      <c r="K55" s="22">
        <v>32528</v>
      </c>
      <c r="L55" s="22">
        <v>725</v>
      </c>
      <c r="M55" s="22">
        <v>881</v>
      </c>
      <c r="N55" s="22">
        <v>41109</v>
      </c>
      <c r="O55" s="22"/>
      <c r="P55" s="22"/>
      <c r="Q55" s="22">
        <f>175655+32528+5160</f>
        <v>213343</v>
      </c>
    </row>
    <row r="56" spans="1:32" x14ac:dyDescent="0.35">
      <c r="A56" s="24"/>
      <c r="B56" s="24"/>
      <c r="C56" s="34" t="s">
        <v>122</v>
      </c>
      <c r="D56" s="23">
        <v>37352</v>
      </c>
      <c r="E56" s="23"/>
      <c r="F56" s="23">
        <v>7767</v>
      </c>
      <c r="G56" s="23">
        <v>11446</v>
      </c>
      <c r="H56" s="23">
        <v>2959</v>
      </c>
      <c r="I56" s="23">
        <v>1264</v>
      </c>
      <c r="J56" s="23">
        <v>1809</v>
      </c>
      <c r="K56" s="23">
        <v>13795</v>
      </c>
      <c r="L56" s="23">
        <v>335</v>
      </c>
      <c r="M56" s="23">
        <v>800</v>
      </c>
      <c r="N56" s="23">
        <v>22113</v>
      </c>
      <c r="O56" s="23"/>
      <c r="P56" s="23"/>
      <c r="Q56" s="23">
        <f>82886+13795+2959</f>
        <v>99640</v>
      </c>
    </row>
    <row r="57" spans="1:32" x14ac:dyDescent="0.35">
      <c r="A57" s="24"/>
      <c r="B57" s="24"/>
      <c r="C57" s="34" t="s">
        <v>123</v>
      </c>
      <c r="D57" s="23">
        <v>52800</v>
      </c>
      <c r="E57" s="23"/>
      <c r="F57" s="23">
        <v>7435</v>
      </c>
      <c r="G57" s="23">
        <v>10554</v>
      </c>
      <c r="H57" s="23">
        <v>2201</v>
      </c>
      <c r="I57" s="23">
        <v>1417</v>
      </c>
      <c r="J57" s="23">
        <v>1096</v>
      </c>
      <c r="K57" s="23">
        <v>18733</v>
      </c>
      <c r="L57" s="23">
        <v>390</v>
      </c>
      <c r="M57" s="23">
        <v>81</v>
      </c>
      <c r="N57" s="23">
        <f>+N55-N56</f>
        <v>18996</v>
      </c>
      <c r="O57" s="23"/>
      <c r="P57" s="23"/>
      <c r="Q57" s="23">
        <f>92769+18733+2201</f>
        <v>113703</v>
      </c>
    </row>
    <row r="58" spans="1:32" x14ac:dyDescent="0.35">
      <c r="A58" s="24"/>
      <c r="B58" s="24">
        <v>2023</v>
      </c>
      <c r="C58" s="2" t="s">
        <v>89</v>
      </c>
      <c r="D58" s="3">
        <f>+D45/D55</f>
        <v>400065.13440633594</v>
      </c>
      <c r="E58" s="3"/>
      <c r="F58" s="3">
        <f>+F45/F55</f>
        <v>216028.88277858176</v>
      </c>
      <c r="G58" s="3">
        <f>+G45/G55</f>
        <v>188748.78181818183</v>
      </c>
      <c r="H58" s="3">
        <f>+H45/H55</f>
        <v>609172.1048449612</v>
      </c>
      <c r="I58" s="3">
        <f t="shared" ref="I58:N58" si="15">+I45/I55</f>
        <v>218364.29914211115</v>
      </c>
      <c r="J58" s="3">
        <f t="shared" si="15"/>
        <v>575862.93390705681</v>
      </c>
      <c r="K58" s="3">
        <f t="shared" si="15"/>
        <v>123453.02877520905</v>
      </c>
      <c r="L58" s="3">
        <f t="shared" si="15"/>
        <v>931404.3806896552</v>
      </c>
      <c r="M58" s="3">
        <f t="shared" si="15"/>
        <v>0</v>
      </c>
      <c r="N58" s="3">
        <f t="shared" si="15"/>
        <v>219130.93446690505</v>
      </c>
      <c r="O58" s="3"/>
      <c r="P58" s="3"/>
      <c r="Q58" s="3">
        <f>+Q45/Q55</f>
        <v>293443.24736222893</v>
      </c>
      <c r="U58" s="2"/>
      <c r="V58" s="69"/>
      <c r="AB58" s="6"/>
    </row>
    <row r="59" spans="1:32" x14ac:dyDescent="0.35">
      <c r="A59" s="24"/>
      <c r="B59" s="24">
        <v>2023</v>
      </c>
      <c r="C59" s="2" t="s">
        <v>91</v>
      </c>
      <c r="D59" s="3">
        <f>+D45/D56</f>
        <v>965588.77695973439</v>
      </c>
      <c r="E59" s="3"/>
      <c r="F59" s="3">
        <f>+F45/F56</f>
        <v>422823.62250547187</v>
      </c>
      <c r="G59" s="3">
        <f>+G45/G56</f>
        <v>362788.15306657349</v>
      </c>
      <c r="H59" s="3">
        <f>+H45/H56</f>
        <v>1062294.0388644813</v>
      </c>
      <c r="I59" s="3">
        <f t="shared" ref="I59:M59" si="16">+I45/I56</f>
        <v>463160.35284810129</v>
      </c>
      <c r="J59" s="3">
        <f t="shared" si="16"/>
        <v>924755.01547816477</v>
      </c>
      <c r="K59" s="3">
        <f t="shared" si="16"/>
        <v>291096.78289235232</v>
      </c>
      <c r="L59" s="3">
        <f>+L45/L56</f>
        <v>2015725.8985074626</v>
      </c>
      <c r="M59" s="3">
        <f t="shared" si="16"/>
        <v>0</v>
      </c>
      <c r="N59" s="3">
        <f>+N45/N55</f>
        <v>219130.93446690505</v>
      </c>
      <c r="O59" s="3"/>
      <c r="P59" s="3"/>
      <c r="Q59" s="3">
        <f>+Q45/Q56</f>
        <v>628302.516278603</v>
      </c>
      <c r="V59" s="70"/>
      <c r="AB59" s="6"/>
    </row>
    <row r="60" spans="1:32" ht="15" thickBot="1" x14ac:dyDescent="0.4">
      <c r="A60" s="24"/>
      <c r="B60" s="24">
        <v>2023</v>
      </c>
      <c r="C60" s="35" t="s">
        <v>90</v>
      </c>
      <c r="D60" s="36">
        <f>+D45/D53</f>
        <v>9843524.0166484714</v>
      </c>
      <c r="E60" s="36"/>
      <c r="F60" s="36">
        <f>+F45/F53</f>
        <v>3694118.1957255341</v>
      </c>
      <c r="G60" s="36">
        <f>+G45/G53</f>
        <v>3687809.2362344582</v>
      </c>
      <c r="H60" s="36">
        <f>+H45/H53</f>
        <v>4490468.6585714286</v>
      </c>
      <c r="I60" s="36">
        <f t="shared" ref="I60:N60" si="17">+I45/I53</f>
        <v>4401764.5563909775</v>
      </c>
      <c r="J60" s="36">
        <f t="shared" si="17"/>
        <v>4120398.578817734</v>
      </c>
      <c r="K60" s="36">
        <f t="shared" si="17"/>
        <v>8245749.7330595478</v>
      </c>
      <c r="L60" s="36">
        <f t="shared" si="17"/>
        <v>9250248.98630137</v>
      </c>
      <c r="M60" s="36">
        <f t="shared" si="17"/>
        <v>0</v>
      </c>
      <c r="N60" s="36">
        <f t="shared" si="17"/>
        <v>4145537.7749654856</v>
      </c>
      <c r="O60" s="36"/>
      <c r="P60" s="36"/>
      <c r="Q60" s="36">
        <f>+Q45/Q53</f>
        <v>8003587.6658143699</v>
      </c>
      <c r="AB60" s="6"/>
    </row>
    <row r="61" spans="1:32" x14ac:dyDescent="0.35">
      <c r="A61" s="24"/>
      <c r="B61" s="24"/>
      <c r="C61" s="25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</row>
    <row r="62" spans="1:32" x14ac:dyDescent="0.35">
      <c r="C62" s="2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32" ht="31" x14ac:dyDescent="0.7">
      <c r="C63" s="62" t="s">
        <v>139</v>
      </c>
      <c r="N63" s="3">
        <f>+N45/N55</f>
        <v>219130.93446690505</v>
      </c>
    </row>
    <row r="65" spans="1:43" ht="72.5" x14ac:dyDescent="0.35">
      <c r="A65" s="57"/>
      <c r="B65" s="57"/>
      <c r="C65" s="44">
        <v>2024</v>
      </c>
      <c r="D65" s="71" t="s">
        <v>99</v>
      </c>
      <c r="E65" s="72"/>
      <c r="F65" s="72"/>
      <c r="G65" s="72"/>
      <c r="H65" s="72"/>
      <c r="I65" s="72"/>
      <c r="J65" s="72"/>
      <c r="K65" s="73"/>
      <c r="L65" s="37" t="s">
        <v>100</v>
      </c>
      <c r="M65" s="38" t="s">
        <v>104</v>
      </c>
      <c r="N65" s="39" t="s">
        <v>101</v>
      </c>
      <c r="O65" s="39" t="s">
        <v>135</v>
      </c>
      <c r="P65" s="39"/>
      <c r="Q65" s="40"/>
    </row>
    <row r="66" spans="1:43" x14ac:dyDescent="0.35">
      <c r="A66" s="57"/>
      <c r="B66" s="57"/>
      <c r="C66" s="7" t="s">
        <v>124</v>
      </c>
      <c r="D66" s="41" t="s">
        <v>2</v>
      </c>
      <c r="E66" s="41" t="s">
        <v>3</v>
      </c>
      <c r="F66" s="41" t="s">
        <v>4</v>
      </c>
      <c r="G66" s="41" t="s">
        <v>5</v>
      </c>
      <c r="H66" s="41" t="s">
        <v>6</v>
      </c>
      <c r="I66" s="41" t="s">
        <v>7</v>
      </c>
      <c r="J66" s="41" t="s">
        <v>9</v>
      </c>
      <c r="K66" s="41" t="s">
        <v>11</v>
      </c>
      <c r="L66" s="41"/>
      <c r="M66" s="7"/>
      <c r="N66" s="7">
        <v>2005</v>
      </c>
      <c r="O66" s="7"/>
      <c r="P66" s="7"/>
      <c r="Q66" s="7"/>
    </row>
    <row r="67" spans="1:43" ht="72.5" x14ac:dyDescent="0.35">
      <c r="A67" s="57"/>
      <c r="B67" s="57"/>
      <c r="C67" s="7" t="s">
        <v>126</v>
      </c>
      <c r="D67" s="20" t="s">
        <v>13</v>
      </c>
      <c r="E67" s="20" t="s">
        <v>14</v>
      </c>
      <c r="F67" s="20" t="s">
        <v>15</v>
      </c>
      <c r="G67" s="20" t="s">
        <v>16</v>
      </c>
      <c r="H67" s="20" t="s">
        <v>17</v>
      </c>
      <c r="I67" s="20" t="s">
        <v>8</v>
      </c>
      <c r="J67" s="20" t="s">
        <v>10</v>
      </c>
      <c r="K67" s="20" t="s">
        <v>12</v>
      </c>
      <c r="L67" s="20" t="s">
        <v>85</v>
      </c>
      <c r="M67" s="42" t="s">
        <v>75</v>
      </c>
      <c r="N67" s="42" t="s">
        <v>98</v>
      </c>
      <c r="O67" s="42" t="s">
        <v>102</v>
      </c>
      <c r="P67" s="42" t="s">
        <v>93</v>
      </c>
      <c r="Q67" s="20" t="s">
        <v>0</v>
      </c>
    </row>
    <row r="68" spans="1:43" x14ac:dyDescent="0.35">
      <c r="A68" s="57"/>
      <c r="B68" s="57" t="s">
        <v>137</v>
      </c>
      <c r="C68" s="7" t="s">
        <v>125</v>
      </c>
      <c r="D68" s="21" t="s">
        <v>76</v>
      </c>
      <c r="E68" s="21" t="s">
        <v>77</v>
      </c>
      <c r="F68" s="21" t="s">
        <v>78</v>
      </c>
      <c r="G68" s="21" t="s">
        <v>79</v>
      </c>
      <c r="H68" s="21" t="s">
        <v>80</v>
      </c>
      <c r="I68" s="21" t="s">
        <v>81</v>
      </c>
      <c r="J68" s="21" t="s">
        <v>82</v>
      </c>
      <c r="K68" s="21" t="s">
        <v>83</v>
      </c>
      <c r="L68" s="43" t="s">
        <v>84</v>
      </c>
      <c r="M68" s="43" t="s">
        <v>86</v>
      </c>
      <c r="N68" s="43" t="s">
        <v>87</v>
      </c>
      <c r="O68" s="43" t="s">
        <v>92</v>
      </c>
      <c r="P68" s="43" t="s">
        <v>94</v>
      </c>
      <c r="Q68" s="43" t="s">
        <v>103</v>
      </c>
    </row>
    <row r="69" spans="1:43" x14ac:dyDescent="0.35">
      <c r="A69" s="57"/>
      <c r="B69" s="57"/>
      <c r="C69" s="4" t="s">
        <v>28</v>
      </c>
      <c r="D69" s="29">
        <v>25873624000</v>
      </c>
      <c r="E69" s="29">
        <v>10816427000</v>
      </c>
      <c r="F69" s="29">
        <v>4705580000</v>
      </c>
      <c r="G69" s="29">
        <v>6853767000</v>
      </c>
      <c r="H69" s="29">
        <v>3826465000</v>
      </c>
      <c r="I69" s="29">
        <v>662025000</v>
      </c>
      <c r="J69" s="29">
        <v>2048387000</v>
      </c>
      <c r="K69" s="29">
        <v>8200909000</v>
      </c>
      <c r="L69" s="29">
        <v>668061000</v>
      </c>
      <c r="M69" s="29">
        <v>0</v>
      </c>
      <c r="N69" s="15">
        <f>10561319622+N107</f>
        <v>10615709602</v>
      </c>
      <c r="O69" s="15">
        <f>+O108</f>
        <v>485698000</v>
      </c>
      <c r="P69" s="28">
        <v>-9277623000</v>
      </c>
      <c r="Q69" s="14">
        <f>SUM(D69:P69)</f>
        <v>65479029602</v>
      </c>
      <c r="R69" s="5"/>
    </row>
    <row r="70" spans="1:43" x14ac:dyDescent="0.35">
      <c r="A70" s="57"/>
      <c r="B70" s="58" t="s">
        <v>18</v>
      </c>
      <c r="C70" s="2" t="s">
        <v>73</v>
      </c>
      <c r="D70" s="23">
        <v>16320254000</v>
      </c>
      <c r="E70" s="23">
        <v>1296646000</v>
      </c>
      <c r="F70" s="23">
        <v>3229743000</v>
      </c>
      <c r="G70" s="23">
        <v>4389794000</v>
      </c>
      <c r="H70" s="23">
        <v>3064145000</v>
      </c>
      <c r="I70" s="23">
        <v>524240000</v>
      </c>
      <c r="J70" s="23">
        <v>1535720000</v>
      </c>
      <c r="K70" s="23">
        <v>4991009000</v>
      </c>
      <c r="L70" s="3">
        <v>432098000</v>
      </c>
      <c r="M70" s="23">
        <v>0</v>
      </c>
      <c r="N70" s="23">
        <v>0</v>
      </c>
      <c r="O70" s="1">
        <v>0</v>
      </c>
      <c r="P70" s="27"/>
      <c r="Q70" s="1">
        <f>SUM(D70:P70)</f>
        <v>35783649000</v>
      </c>
    </row>
    <row r="71" spans="1:43" x14ac:dyDescent="0.35">
      <c r="A71" s="57"/>
      <c r="B71" s="58" t="s">
        <v>19</v>
      </c>
      <c r="C71" s="2" t="s">
        <v>113</v>
      </c>
      <c r="D71" s="23">
        <v>2475314000</v>
      </c>
      <c r="E71" s="23">
        <v>242158000</v>
      </c>
      <c r="F71" s="23">
        <v>499395000</v>
      </c>
      <c r="G71" s="23">
        <v>665948000</v>
      </c>
      <c r="H71" s="23">
        <v>458116000</v>
      </c>
      <c r="I71" s="23">
        <v>78986000</v>
      </c>
      <c r="J71" s="23">
        <v>232865000</v>
      </c>
      <c r="K71" s="23">
        <v>764699000</v>
      </c>
      <c r="L71" s="3">
        <v>65724000</v>
      </c>
      <c r="M71" s="23">
        <v>0</v>
      </c>
      <c r="N71" s="23">
        <v>0</v>
      </c>
      <c r="O71" s="1">
        <v>0</v>
      </c>
      <c r="P71" s="27"/>
      <c r="Q71" s="1">
        <f t="shared" ref="Q71:Q76" si="18">SUM(D71:P71)</f>
        <v>5483205000</v>
      </c>
    </row>
    <row r="72" spans="1:43" x14ac:dyDescent="0.35">
      <c r="A72" s="57"/>
      <c r="B72" s="58" t="s">
        <v>20</v>
      </c>
      <c r="C72" s="2" t="s">
        <v>24</v>
      </c>
      <c r="D72" s="23">
        <v>31298000</v>
      </c>
      <c r="E72" s="23">
        <v>0</v>
      </c>
      <c r="F72" s="23">
        <v>2216000</v>
      </c>
      <c r="G72" s="23">
        <v>10397000</v>
      </c>
      <c r="H72" s="23">
        <v>2011000</v>
      </c>
      <c r="I72" s="23">
        <v>5000</v>
      </c>
      <c r="J72" s="23">
        <v>1531000</v>
      </c>
      <c r="K72" s="23">
        <v>13428000</v>
      </c>
      <c r="L72" s="3">
        <v>4001000</v>
      </c>
      <c r="M72" s="23">
        <v>0</v>
      </c>
      <c r="N72" s="23">
        <v>0</v>
      </c>
      <c r="O72" s="1">
        <v>0</v>
      </c>
      <c r="P72" s="1">
        <v>0</v>
      </c>
      <c r="Q72" s="1">
        <f t="shared" si="18"/>
        <v>64887000</v>
      </c>
    </row>
    <row r="73" spans="1:43" x14ac:dyDescent="0.35">
      <c r="A73" s="57"/>
      <c r="B73" s="58" t="s">
        <v>21</v>
      </c>
      <c r="C73" s="2" t="s">
        <v>112</v>
      </c>
      <c r="D73" s="23">
        <v>107363000</v>
      </c>
      <c r="E73" s="23">
        <v>0</v>
      </c>
      <c r="F73" s="23">
        <v>30651000</v>
      </c>
      <c r="G73" s="23">
        <v>50717000</v>
      </c>
      <c r="H73" s="23">
        <v>7917000</v>
      </c>
      <c r="I73" s="23">
        <v>697000</v>
      </c>
      <c r="J73" s="23">
        <v>13131000</v>
      </c>
      <c r="K73" s="23">
        <v>49201000</v>
      </c>
      <c r="L73" s="3">
        <v>7301000</v>
      </c>
      <c r="M73" s="23">
        <v>0</v>
      </c>
      <c r="N73" s="23">
        <v>0</v>
      </c>
      <c r="O73" s="1">
        <v>0</v>
      </c>
      <c r="P73" s="1">
        <v>0</v>
      </c>
      <c r="Q73" s="1">
        <f t="shared" si="18"/>
        <v>266978000</v>
      </c>
      <c r="AA73" s="13"/>
      <c r="AQ73" s="1">
        <v>241546934</v>
      </c>
    </row>
    <row r="74" spans="1:43" x14ac:dyDescent="0.35">
      <c r="A74" s="57"/>
      <c r="B74" s="58" t="s">
        <v>22</v>
      </c>
      <c r="C74" s="2" t="s">
        <v>25</v>
      </c>
      <c r="D74" s="30">
        <v>177542000</v>
      </c>
      <c r="E74" s="23">
        <v>0</v>
      </c>
      <c r="F74" s="23">
        <v>47698000</v>
      </c>
      <c r="G74" s="23">
        <v>50207000</v>
      </c>
      <c r="H74" s="23">
        <v>13789000</v>
      </c>
      <c r="I74" s="23">
        <v>3021000</v>
      </c>
      <c r="J74" s="23">
        <v>19967000</v>
      </c>
      <c r="K74" s="23">
        <v>95675000</v>
      </c>
      <c r="L74" s="3">
        <v>6001000</v>
      </c>
      <c r="M74" s="23">
        <v>0</v>
      </c>
      <c r="N74" s="23">
        <v>0</v>
      </c>
      <c r="O74" s="1">
        <v>0</v>
      </c>
      <c r="P74" s="1">
        <v>0</v>
      </c>
      <c r="Q74" s="1">
        <f t="shared" si="18"/>
        <v>413900000</v>
      </c>
      <c r="AA74" s="13"/>
    </row>
    <row r="75" spans="1:43" x14ac:dyDescent="0.35">
      <c r="A75" s="57"/>
      <c r="B75" s="58" t="s">
        <v>23</v>
      </c>
      <c r="C75" s="2" t="s">
        <v>26</v>
      </c>
      <c r="D75" s="30">
        <v>55216000</v>
      </c>
      <c r="E75" s="23">
        <v>0</v>
      </c>
      <c r="F75" s="23">
        <v>24741000</v>
      </c>
      <c r="G75" s="23">
        <v>32846000</v>
      </c>
      <c r="H75" s="23">
        <v>6722000</v>
      </c>
      <c r="I75" s="23">
        <v>1641000</v>
      </c>
      <c r="J75" s="23">
        <v>4391000</v>
      </c>
      <c r="K75" s="23">
        <v>27111000</v>
      </c>
      <c r="L75" s="3">
        <v>3001000</v>
      </c>
      <c r="M75" s="23">
        <v>0</v>
      </c>
      <c r="N75" s="23">
        <v>0</v>
      </c>
      <c r="O75" s="1">
        <v>0</v>
      </c>
      <c r="P75" s="1">
        <v>0</v>
      </c>
      <c r="Q75" s="1">
        <f t="shared" si="18"/>
        <v>155669000</v>
      </c>
      <c r="AA75" s="13"/>
    </row>
    <row r="76" spans="1:43" ht="43.5" x14ac:dyDescent="0.35">
      <c r="A76" s="57"/>
      <c r="B76" s="58"/>
      <c r="C76" s="12" t="s">
        <v>119</v>
      </c>
      <c r="D76" s="30">
        <v>0</v>
      </c>
      <c r="E76" s="23">
        <v>9277623000</v>
      </c>
      <c r="F76" s="23"/>
      <c r="G76" s="23"/>
      <c r="H76" s="23">
        <v>0</v>
      </c>
      <c r="I76" s="23"/>
      <c r="J76" s="23">
        <v>0</v>
      </c>
      <c r="K76" s="23">
        <v>0</v>
      </c>
      <c r="L76" s="3">
        <v>0</v>
      </c>
      <c r="M76" s="3">
        <v>0</v>
      </c>
      <c r="N76" s="23">
        <v>9277623000</v>
      </c>
      <c r="O76" s="1">
        <v>0</v>
      </c>
      <c r="P76" s="1">
        <f>-E76</f>
        <v>-9277623000</v>
      </c>
      <c r="Q76" s="1">
        <f t="shared" si="18"/>
        <v>9277623000</v>
      </c>
      <c r="AA76" s="13"/>
    </row>
    <row r="77" spans="1:43" x14ac:dyDescent="0.35">
      <c r="A77" s="57"/>
      <c r="B77" s="58"/>
      <c r="C77" s="6" t="s">
        <v>29</v>
      </c>
      <c r="D77" s="8">
        <f>SUM(D70:D75)</f>
        <v>19166987000</v>
      </c>
      <c r="E77" s="8">
        <f t="shared" ref="E77:J77" si="19">SUM(E70:E75)</f>
        <v>1538804000</v>
      </c>
      <c r="F77" s="8">
        <f t="shared" si="19"/>
        <v>3834444000</v>
      </c>
      <c r="G77" s="8">
        <f t="shared" si="19"/>
        <v>5199909000</v>
      </c>
      <c r="H77" s="8">
        <f t="shared" si="19"/>
        <v>3552700000</v>
      </c>
      <c r="I77" s="8">
        <f t="shared" si="19"/>
        <v>608590000</v>
      </c>
      <c r="J77" s="8">
        <f t="shared" si="19"/>
        <v>1807605000</v>
      </c>
      <c r="K77" s="8">
        <f>SUM(K70:K75)</f>
        <v>5941123000</v>
      </c>
      <c r="L77" s="8">
        <f>SUM(L70:L75)</f>
        <v>518126000</v>
      </c>
      <c r="M77" s="8">
        <f>SUM(M70:M75)</f>
        <v>0</v>
      </c>
      <c r="N77" s="8">
        <f>SUM(N70:N76)</f>
        <v>9277623000</v>
      </c>
      <c r="O77" s="8">
        <f t="shared" ref="O77:P77" si="20">SUM(O70:O75)</f>
        <v>0</v>
      </c>
      <c r="P77" s="8">
        <f t="shared" si="20"/>
        <v>0</v>
      </c>
      <c r="Q77" s="8">
        <f>SUM(Q70:Q76)</f>
        <v>51445911000</v>
      </c>
      <c r="R77" s="5"/>
      <c r="AA77" s="13"/>
    </row>
    <row r="78" spans="1:43" x14ac:dyDescent="0.35">
      <c r="A78" s="57"/>
      <c r="B78" s="58" t="s">
        <v>30</v>
      </c>
      <c r="C78" s="2" t="s">
        <v>35</v>
      </c>
      <c r="D78" s="3">
        <v>967232000</v>
      </c>
      <c r="E78" s="23">
        <v>0</v>
      </c>
      <c r="F78" s="23">
        <v>187527000</v>
      </c>
      <c r="G78" s="23">
        <v>252879000</v>
      </c>
      <c r="H78" s="3">
        <v>48691000</v>
      </c>
      <c r="I78" s="3">
        <v>32366000</v>
      </c>
      <c r="J78" s="3">
        <v>68319000</v>
      </c>
      <c r="K78" s="3">
        <v>276733000</v>
      </c>
      <c r="L78" s="3">
        <v>48000000</v>
      </c>
      <c r="M78" s="23">
        <v>0</v>
      </c>
      <c r="N78" s="23">
        <f>10615709602-9277623000-54389980</f>
        <v>1283696622</v>
      </c>
      <c r="O78" s="1">
        <v>0</v>
      </c>
      <c r="P78" s="1">
        <v>0</v>
      </c>
      <c r="Q78" s="1">
        <f t="shared" ref="Q78:Q84" si="21">SUM(D78:P78)</f>
        <v>3165443622</v>
      </c>
      <c r="AA78" s="13"/>
    </row>
    <row r="79" spans="1:43" x14ac:dyDescent="0.35">
      <c r="A79" s="57"/>
      <c r="B79" s="58">
        <v>422</v>
      </c>
      <c r="C79" s="2" t="s">
        <v>36</v>
      </c>
      <c r="D79" s="3">
        <v>293354000</v>
      </c>
      <c r="E79" s="23">
        <v>0</v>
      </c>
      <c r="F79" s="23">
        <v>41910000</v>
      </c>
      <c r="G79" s="23">
        <v>116363000</v>
      </c>
      <c r="H79" s="3">
        <v>19665000</v>
      </c>
      <c r="I79" s="3">
        <v>3020000</v>
      </c>
      <c r="J79" s="3">
        <v>8411000</v>
      </c>
      <c r="K79" s="3">
        <v>103372000</v>
      </c>
      <c r="L79" s="3">
        <v>4750000</v>
      </c>
      <c r="M79" s="23">
        <v>0</v>
      </c>
      <c r="N79" s="23">
        <v>0</v>
      </c>
      <c r="O79" s="1">
        <v>0</v>
      </c>
      <c r="P79" s="1">
        <v>0</v>
      </c>
      <c r="Q79" s="1">
        <f t="shared" si="21"/>
        <v>590845000</v>
      </c>
      <c r="AA79" s="13"/>
    </row>
    <row r="80" spans="1:43" x14ac:dyDescent="0.35">
      <c r="A80" s="57"/>
      <c r="B80" s="58">
        <v>423</v>
      </c>
      <c r="C80" s="2" t="s">
        <v>37</v>
      </c>
      <c r="D80" s="3">
        <v>2484872000</v>
      </c>
      <c r="E80" s="23">
        <v>0</v>
      </c>
      <c r="F80" s="23">
        <v>187423000</v>
      </c>
      <c r="G80" s="23">
        <v>484948000</v>
      </c>
      <c r="H80" s="3">
        <v>63632000</v>
      </c>
      <c r="I80" s="3">
        <v>6877000</v>
      </c>
      <c r="J80" s="3">
        <v>31015000</v>
      </c>
      <c r="K80" s="3">
        <v>301115000</v>
      </c>
      <c r="L80" s="3">
        <v>27150000</v>
      </c>
      <c r="M80" s="23">
        <v>0</v>
      </c>
      <c r="N80" s="23">
        <v>0</v>
      </c>
      <c r="O80" s="1">
        <v>0</v>
      </c>
      <c r="P80" s="1">
        <v>0</v>
      </c>
      <c r="Q80" s="1">
        <f t="shared" si="21"/>
        <v>3587032000</v>
      </c>
      <c r="AA80" s="13"/>
    </row>
    <row r="81" spans="1:27" x14ac:dyDescent="0.35">
      <c r="A81" s="57"/>
      <c r="B81" s="58" t="s">
        <v>31</v>
      </c>
      <c r="C81" s="2" t="s">
        <v>105</v>
      </c>
      <c r="D81" s="3">
        <v>846204000</v>
      </c>
      <c r="E81" s="23">
        <v>0</v>
      </c>
      <c r="F81" s="23">
        <v>248554000</v>
      </c>
      <c r="G81" s="23">
        <v>298118000</v>
      </c>
      <c r="H81" s="3">
        <v>34225000</v>
      </c>
      <c r="I81" s="3">
        <v>436000</v>
      </c>
      <c r="J81" s="3">
        <v>53765000</v>
      </c>
      <c r="K81" s="3">
        <v>166301000</v>
      </c>
      <c r="L81" s="3">
        <v>26200000</v>
      </c>
      <c r="M81" s="23">
        <v>0</v>
      </c>
      <c r="N81" s="23">
        <v>0</v>
      </c>
      <c r="O81" s="1">
        <v>0</v>
      </c>
      <c r="P81" s="1">
        <v>0</v>
      </c>
      <c r="Q81" s="1">
        <f t="shared" si="21"/>
        <v>1673803000</v>
      </c>
      <c r="AA81" s="13"/>
    </row>
    <row r="82" spans="1:27" x14ac:dyDescent="0.35">
      <c r="A82" s="57"/>
      <c r="B82" s="58" t="s">
        <v>32</v>
      </c>
      <c r="C82" s="2" t="s">
        <v>38</v>
      </c>
      <c r="D82" s="3">
        <v>312062000</v>
      </c>
      <c r="E82" s="23">
        <v>0</v>
      </c>
      <c r="F82" s="23">
        <v>42285000</v>
      </c>
      <c r="G82" s="23">
        <v>82510000</v>
      </c>
      <c r="H82" s="23">
        <v>10089000</v>
      </c>
      <c r="I82" s="23">
        <v>3120000</v>
      </c>
      <c r="J82" s="23">
        <v>18537000</v>
      </c>
      <c r="K82" s="3">
        <v>112052000</v>
      </c>
      <c r="L82" s="3">
        <v>12000000</v>
      </c>
      <c r="M82" s="23">
        <v>0</v>
      </c>
      <c r="N82" s="23">
        <v>0</v>
      </c>
      <c r="O82" s="1">
        <v>0</v>
      </c>
      <c r="P82" s="1">
        <v>0</v>
      </c>
      <c r="Q82" s="1">
        <f t="shared" si="21"/>
        <v>592655000</v>
      </c>
      <c r="AA82" s="13"/>
    </row>
    <row r="83" spans="1:27" x14ac:dyDescent="0.35">
      <c r="A83" s="57"/>
      <c r="B83" s="58" t="s">
        <v>33</v>
      </c>
      <c r="C83" s="2" t="s">
        <v>39</v>
      </c>
      <c r="D83" s="3">
        <v>827801000</v>
      </c>
      <c r="E83" s="23">
        <v>0</v>
      </c>
      <c r="F83" s="23">
        <v>0</v>
      </c>
      <c r="G83" s="23">
        <v>111309000</v>
      </c>
      <c r="H83" s="3">
        <v>34272000</v>
      </c>
      <c r="I83" s="3">
        <v>6553000</v>
      </c>
      <c r="J83" s="3">
        <v>40349000</v>
      </c>
      <c r="K83" s="3">
        <v>121598000</v>
      </c>
      <c r="L83" s="3">
        <v>10735000</v>
      </c>
      <c r="M83" s="23">
        <v>0</v>
      </c>
      <c r="N83" s="23">
        <v>0</v>
      </c>
      <c r="O83" s="1">
        <v>0</v>
      </c>
      <c r="P83" s="1">
        <v>0</v>
      </c>
      <c r="Q83" s="1">
        <f t="shared" si="21"/>
        <v>1152617000</v>
      </c>
      <c r="AA83" s="13"/>
    </row>
    <row r="84" spans="1:27" x14ac:dyDescent="0.35">
      <c r="A84" s="57"/>
      <c r="B84" s="58" t="s">
        <v>34</v>
      </c>
      <c r="C84" s="2" t="s">
        <v>40</v>
      </c>
      <c r="D84" s="3">
        <v>0</v>
      </c>
      <c r="E84" s="23">
        <v>0</v>
      </c>
      <c r="F84" s="23">
        <v>0</v>
      </c>
      <c r="G84" s="23"/>
      <c r="H84" s="23">
        <v>0</v>
      </c>
      <c r="I84" s="23">
        <v>0</v>
      </c>
      <c r="J84" s="23">
        <v>0</v>
      </c>
      <c r="K84" s="23">
        <v>0</v>
      </c>
      <c r="L84" s="23">
        <v>0</v>
      </c>
      <c r="M84" s="23">
        <v>0</v>
      </c>
      <c r="N84" s="23">
        <v>0</v>
      </c>
      <c r="O84" s="1">
        <v>0</v>
      </c>
      <c r="P84" s="1">
        <v>0</v>
      </c>
      <c r="Q84" s="1">
        <f t="shared" si="21"/>
        <v>0</v>
      </c>
      <c r="AA84" s="13"/>
    </row>
    <row r="85" spans="1:27" x14ac:dyDescent="0.35">
      <c r="A85" s="57"/>
      <c r="B85" s="58"/>
      <c r="C85" s="6" t="s">
        <v>41</v>
      </c>
      <c r="D85" s="8">
        <f>SUM(D78:D84)</f>
        <v>5731525000</v>
      </c>
      <c r="E85" s="8">
        <f t="shared" ref="E85:N85" si="22">SUM(E78:E84)</f>
        <v>0</v>
      </c>
      <c r="F85" s="8">
        <f t="shared" si="22"/>
        <v>707699000</v>
      </c>
      <c r="G85" s="8">
        <f t="shared" si="22"/>
        <v>1346127000</v>
      </c>
      <c r="H85" s="8">
        <f t="shared" si="22"/>
        <v>210574000</v>
      </c>
      <c r="I85" s="8">
        <f t="shared" si="22"/>
        <v>52372000</v>
      </c>
      <c r="J85" s="8">
        <f t="shared" si="22"/>
        <v>220396000</v>
      </c>
      <c r="K85" s="8">
        <f t="shared" si="22"/>
        <v>1081171000</v>
      </c>
      <c r="L85" s="8">
        <f t="shared" si="22"/>
        <v>128835000</v>
      </c>
      <c r="M85" s="8">
        <f t="shared" si="22"/>
        <v>0</v>
      </c>
      <c r="N85" s="8">
        <f t="shared" si="22"/>
        <v>1283696622</v>
      </c>
      <c r="O85" s="8"/>
      <c r="P85" s="8"/>
      <c r="Q85" s="8">
        <f t="shared" ref="Q85" si="23">SUM(Q78:Q84)</f>
        <v>10762395622</v>
      </c>
      <c r="R85" s="5"/>
      <c r="AA85" s="13"/>
    </row>
    <row r="86" spans="1:27" x14ac:dyDescent="0.35">
      <c r="A86" s="57"/>
      <c r="B86" s="58" t="s">
        <v>60</v>
      </c>
      <c r="C86" s="2" t="s">
        <v>61</v>
      </c>
      <c r="D86" s="3">
        <v>371000</v>
      </c>
      <c r="E86" s="23">
        <v>0</v>
      </c>
      <c r="F86" s="23">
        <v>79480000</v>
      </c>
      <c r="G86" s="23">
        <v>170000</v>
      </c>
      <c r="H86" s="23">
        <v>10000</v>
      </c>
      <c r="I86" s="23">
        <v>0</v>
      </c>
      <c r="J86" s="23">
        <v>0</v>
      </c>
      <c r="K86" s="23">
        <v>407000</v>
      </c>
      <c r="L86" s="23">
        <v>0</v>
      </c>
      <c r="M86" s="23">
        <v>0</v>
      </c>
      <c r="N86" s="23">
        <v>0</v>
      </c>
      <c r="O86" s="1">
        <v>0</v>
      </c>
      <c r="P86" s="1">
        <v>0</v>
      </c>
      <c r="Q86" s="1">
        <f t="shared" ref="Q86:Q103" si="24">SUM(D86:P86)</f>
        <v>80438000</v>
      </c>
      <c r="AA86" s="13"/>
    </row>
    <row r="87" spans="1:27" x14ac:dyDescent="0.35">
      <c r="A87" s="57"/>
      <c r="B87" s="58" t="s">
        <v>63</v>
      </c>
      <c r="C87" s="2" t="s">
        <v>62</v>
      </c>
      <c r="D87" s="3">
        <v>2982000</v>
      </c>
      <c r="E87" s="23">
        <v>0</v>
      </c>
      <c r="F87" s="23">
        <v>130000</v>
      </c>
      <c r="G87" s="23">
        <v>2315000</v>
      </c>
      <c r="H87" s="23">
        <v>2000</v>
      </c>
      <c r="I87" s="23">
        <v>0</v>
      </c>
      <c r="J87" s="23">
        <v>0</v>
      </c>
      <c r="K87" s="23">
        <v>1358000</v>
      </c>
      <c r="L87" s="23">
        <v>400000</v>
      </c>
      <c r="M87" s="23">
        <v>0</v>
      </c>
      <c r="N87" s="23">
        <v>0</v>
      </c>
      <c r="O87" s="1">
        <v>0</v>
      </c>
      <c r="P87" s="1">
        <v>0</v>
      </c>
      <c r="Q87" s="1">
        <f t="shared" si="24"/>
        <v>7187000</v>
      </c>
      <c r="AA87" s="13"/>
    </row>
    <row r="88" spans="1:27" x14ac:dyDescent="0.35">
      <c r="A88" s="57"/>
      <c r="B88" s="58" t="s">
        <v>64</v>
      </c>
      <c r="C88" s="2" t="s">
        <v>65</v>
      </c>
      <c r="D88" s="3">
        <v>630000</v>
      </c>
      <c r="E88" s="23">
        <v>0</v>
      </c>
      <c r="F88" s="23">
        <v>245000</v>
      </c>
      <c r="G88" s="23">
        <v>0</v>
      </c>
      <c r="H88" s="23">
        <v>0</v>
      </c>
      <c r="I88" s="23">
        <v>0</v>
      </c>
      <c r="J88" s="23">
        <v>0</v>
      </c>
      <c r="K88" s="23">
        <v>0</v>
      </c>
      <c r="L88" s="23">
        <v>0</v>
      </c>
      <c r="M88" s="23">
        <v>0</v>
      </c>
      <c r="N88" s="23">
        <v>0</v>
      </c>
      <c r="O88" s="1">
        <v>0</v>
      </c>
      <c r="P88" s="1">
        <v>0</v>
      </c>
      <c r="Q88" s="1">
        <f t="shared" si="24"/>
        <v>875000</v>
      </c>
      <c r="AA88" s="13"/>
    </row>
    <row r="89" spans="1:27" x14ac:dyDescent="0.35">
      <c r="A89" s="57"/>
      <c r="B89" s="58" t="s">
        <v>66</v>
      </c>
      <c r="C89" s="2" t="s">
        <v>67</v>
      </c>
      <c r="D89" s="3">
        <v>371000</v>
      </c>
      <c r="E89" s="3">
        <f>9277623000-9277623000</f>
        <v>0</v>
      </c>
      <c r="F89" s="23">
        <v>106000</v>
      </c>
      <c r="G89" s="23">
        <v>563000</v>
      </c>
      <c r="H89" s="23">
        <v>0</v>
      </c>
      <c r="I89" s="23">
        <v>0</v>
      </c>
      <c r="J89" s="23">
        <v>0</v>
      </c>
      <c r="K89" s="3">
        <v>912755000</v>
      </c>
      <c r="L89" s="23">
        <v>0</v>
      </c>
      <c r="M89" s="23">
        <v>0</v>
      </c>
      <c r="N89" s="23">
        <v>0</v>
      </c>
      <c r="O89" s="1">
        <v>0</v>
      </c>
      <c r="P89" s="3">
        <v>0</v>
      </c>
      <c r="Q89" s="1">
        <f t="shared" si="24"/>
        <v>913795000</v>
      </c>
    </row>
    <row r="90" spans="1:27" x14ac:dyDescent="0.35">
      <c r="A90" s="57"/>
      <c r="B90" s="58" t="s">
        <v>68</v>
      </c>
      <c r="C90" s="2" t="s">
        <v>69</v>
      </c>
      <c r="D90" s="3">
        <v>1660000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400000</v>
      </c>
      <c r="L90" s="23">
        <v>0</v>
      </c>
      <c r="M90" s="23">
        <v>0</v>
      </c>
      <c r="N90" s="23">
        <v>0</v>
      </c>
      <c r="O90" s="1">
        <v>0</v>
      </c>
      <c r="P90" s="1">
        <v>0</v>
      </c>
      <c r="Q90" s="1">
        <f t="shared" si="24"/>
        <v>2060000</v>
      </c>
    </row>
    <row r="91" spans="1:27" x14ac:dyDescent="0.35">
      <c r="A91" s="57"/>
      <c r="B91" s="58" t="s">
        <v>70</v>
      </c>
      <c r="C91" s="2" t="s">
        <v>71</v>
      </c>
      <c r="D91" s="3">
        <v>22354000</v>
      </c>
      <c r="E91" s="23">
        <v>0</v>
      </c>
      <c r="F91" s="23">
        <v>3150000</v>
      </c>
      <c r="G91" s="23">
        <v>0</v>
      </c>
      <c r="H91" s="23">
        <v>350000</v>
      </c>
      <c r="I91" s="23">
        <v>238000</v>
      </c>
      <c r="J91" s="23">
        <v>0</v>
      </c>
      <c r="K91" s="23">
        <v>1000000</v>
      </c>
      <c r="L91" s="23">
        <v>0</v>
      </c>
      <c r="M91" s="23">
        <v>0</v>
      </c>
      <c r="N91" s="23">
        <v>0</v>
      </c>
      <c r="O91" s="1">
        <v>0</v>
      </c>
      <c r="P91" s="1">
        <v>0</v>
      </c>
      <c r="Q91" s="1">
        <f t="shared" si="24"/>
        <v>27092000</v>
      </c>
    </row>
    <row r="92" spans="1:27" x14ac:dyDescent="0.35">
      <c r="A92" s="57"/>
      <c r="B92" s="58" t="s">
        <v>42</v>
      </c>
      <c r="C92" s="2" t="s">
        <v>51</v>
      </c>
      <c r="D92" s="3">
        <v>5670000</v>
      </c>
      <c r="E92" s="23">
        <v>0</v>
      </c>
      <c r="F92" s="23">
        <v>0</v>
      </c>
      <c r="G92" s="23">
        <v>0</v>
      </c>
      <c r="H92" s="23">
        <v>1986000</v>
      </c>
      <c r="I92" s="23">
        <v>40000</v>
      </c>
      <c r="J92" s="23">
        <v>0</v>
      </c>
      <c r="K92" s="23">
        <v>2490000</v>
      </c>
      <c r="L92" s="23">
        <v>0</v>
      </c>
      <c r="M92" s="23">
        <v>0</v>
      </c>
      <c r="N92" s="23">
        <v>0</v>
      </c>
      <c r="O92" s="1">
        <v>0</v>
      </c>
      <c r="P92" s="1">
        <v>0</v>
      </c>
      <c r="Q92" s="1">
        <f t="shared" si="24"/>
        <v>10186000</v>
      </c>
    </row>
    <row r="93" spans="1:27" x14ac:dyDescent="0.35">
      <c r="A93" s="57"/>
      <c r="B93" s="58" t="s">
        <v>43</v>
      </c>
      <c r="C93" s="2" t="s">
        <v>52</v>
      </c>
      <c r="D93" s="3">
        <v>20792000</v>
      </c>
      <c r="E93" s="23">
        <v>0</v>
      </c>
      <c r="F93" s="23">
        <v>2960000</v>
      </c>
      <c r="G93" s="23">
        <v>8277000</v>
      </c>
      <c r="H93" s="23">
        <v>843000</v>
      </c>
      <c r="I93" s="23">
        <v>785000</v>
      </c>
      <c r="J93" s="23">
        <v>961000</v>
      </c>
      <c r="K93" s="23">
        <v>8415000</v>
      </c>
      <c r="L93" s="3">
        <v>400000</v>
      </c>
      <c r="M93" s="23">
        <v>0</v>
      </c>
      <c r="N93" s="23">
        <v>0</v>
      </c>
      <c r="O93" s="1">
        <v>0</v>
      </c>
      <c r="P93" s="1">
        <v>0</v>
      </c>
      <c r="Q93" s="1">
        <f t="shared" si="24"/>
        <v>43433000</v>
      </c>
    </row>
    <row r="94" spans="1:27" x14ac:dyDescent="0.35">
      <c r="A94" s="57"/>
      <c r="B94" s="59" t="s">
        <v>44</v>
      </c>
      <c r="C94" s="2" t="s">
        <v>53</v>
      </c>
      <c r="D94" s="3">
        <v>1300000</v>
      </c>
      <c r="E94" s="23">
        <v>0</v>
      </c>
      <c r="F94" s="23">
        <v>503000</v>
      </c>
      <c r="G94" s="23">
        <v>3437000</v>
      </c>
      <c r="H94" s="23">
        <v>40000</v>
      </c>
      <c r="I94" s="23">
        <v>0</v>
      </c>
      <c r="J94" s="23">
        <v>0</v>
      </c>
      <c r="K94" s="23">
        <v>2451000</v>
      </c>
      <c r="L94" s="23"/>
      <c r="M94" s="23">
        <v>0</v>
      </c>
      <c r="N94" s="23">
        <v>0</v>
      </c>
      <c r="O94" s="1">
        <v>0</v>
      </c>
      <c r="P94" s="1">
        <v>0</v>
      </c>
      <c r="Q94" s="1">
        <f t="shared" si="24"/>
        <v>7731000</v>
      </c>
    </row>
    <row r="95" spans="1:27" ht="29" x14ac:dyDescent="0.35">
      <c r="A95" s="57"/>
      <c r="B95" s="59" t="s">
        <v>106</v>
      </c>
      <c r="C95" s="12" t="s">
        <v>107</v>
      </c>
      <c r="D95" s="3">
        <v>60000</v>
      </c>
      <c r="E95" s="23"/>
      <c r="F95" s="23"/>
      <c r="G95" s="23"/>
      <c r="H95" s="23">
        <v>0</v>
      </c>
      <c r="I95" s="23"/>
      <c r="J95" s="23"/>
      <c r="K95" s="23">
        <v>1100000</v>
      </c>
      <c r="L95" s="3">
        <v>0</v>
      </c>
      <c r="M95" s="23">
        <v>0</v>
      </c>
      <c r="N95" s="23">
        <v>0</v>
      </c>
      <c r="O95" s="1">
        <v>0</v>
      </c>
      <c r="P95" s="1">
        <v>0</v>
      </c>
      <c r="Q95" s="1">
        <f t="shared" si="24"/>
        <v>1160000</v>
      </c>
    </row>
    <row r="96" spans="1:27" ht="29" x14ac:dyDescent="0.35">
      <c r="A96" s="57"/>
      <c r="B96" s="58" t="s">
        <v>45</v>
      </c>
      <c r="C96" s="12" t="s">
        <v>54</v>
      </c>
      <c r="D96" s="3">
        <v>15150000</v>
      </c>
      <c r="E96" s="23">
        <v>0</v>
      </c>
      <c r="F96" s="23">
        <v>0</v>
      </c>
      <c r="G96" s="23">
        <v>0</v>
      </c>
      <c r="H96" s="23">
        <v>0</v>
      </c>
      <c r="I96" s="23">
        <v>0</v>
      </c>
      <c r="J96" s="23">
        <v>0</v>
      </c>
      <c r="K96" s="23">
        <v>1150000</v>
      </c>
      <c r="L96" s="23">
        <v>200000</v>
      </c>
      <c r="M96" s="23">
        <v>0</v>
      </c>
      <c r="N96" s="23">
        <v>0</v>
      </c>
      <c r="O96" s="1">
        <v>0</v>
      </c>
      <c r="P96" s="1">
        <v>0</v>
      </c>
      <c r="Q96" s="1">
        <f t="shared" si="24"/>
        <v>16500000</v>
      </c>
    </row>
    <row r="97" spans="1:31" x14ac:dyDescent="0.35">
      <c r="A97" s="57"/>
      <c r="B97" s="58" t="s">
        <v>46</v>
      </c>
      <c r="C97" s="2" t="s">
        <v>55</v>
      </c>
      <c r="D97" s="3">
        <v>262624000</v>
      </c>
      <c r="E97" s="23">
        <v>0</v>
      </c>
      <c r="F97" s="23">
        <v>36610000</v>
      </c>
      <c r="G97" s="23">
        <v>81463000</v>
      </c>
      <c r="H97" s="23">
        <v>22258000</v>
      </c>
      <c r="I97" s="23">
        <v>0</v>
      </c>
      <c r="J97" s="23">
        <v>150000</v>
      </c>
      <c r="K97" s="23">
        <v>87514000</v>
      </c>
      <c r="L97" s="3">
        <v>7500000</v>
      </c>
      <c r="M97" s="23">
        <v>0</v>
      </c>
      <c r="N97" s="23">
        <v>0</v>
      </c>
      <c r="O97" s="1">
        <v>0</v>
      </c>
      <c r="P97" s="1">
        <v>0</v>
      </c>
      <c r="Q97" s="1">
        <f t="shared" si="24"/>
        <v>498119000</v>
      </c>
      <c r="R97" s="1"/>
    </row>
    <row r="98" spans="1:31" x14ac:dyDescent="0.35">
      <c r="A98" s="57"/>
      <c r="B98" s="58" t="s">
        <v>47</v>
      </c>
      <c r="C98" s="2" t="s">
        <v>56</v>
      </c>
      <c r="D98" s="3">
        <v>531793000</v>
      </c>
      <c r="E98" s="23">
        <v>0</v>
      </c>
      <c r="F98" s="23">
        <v>30810000</v>
      </c>
      <c r="G98" s="23">
        <v>189964000</v>
      </c>
      <c r="H98" s="23">
        <v>36670000</v>
      </c>
      <c r="I98" s="23">
        <v>0</v>
      </c>
      <c r="J98" s="23">
        <v>14700000</v>
      </c>
      <c r="K98" s="23">
        <v>128602000</v>
      </c>
      <c r="L98" s="3">
        <v>10600000</v>
      </c>
      <c r="M98" s="23">
        <v>0</v>
      </c>
      <c r="N98" s="23">
        <v>0</v>
      </c>
      <c r="O98" s="1">
        <v>0</v>
      </c>
      <c r="P98" s="1">
        <v>0</v>
      </c>
      <c r="Q98" s="1">
        <f t="shared" si="24"/>
        <v>943139000</v>
      </c>
    </row>
    <row r="99" spans="1:31" x14ac:dyDescent="0.35">
      <c r="A99" s="57"/>
      <c r="B99" s="58" t="s">
        <v>108</v>
      </c>
      <c r="C99" s="2" t="s">
        <v>109</v>
      </c>
      <c r="D99" s="3">
        <v>400000</v>
      </c>
      <c r="E99" s="23"/>
      <c r="F99" s="23">
        <v>1410000</v>
      </c>
      <c r="G99" s="23">
        <v>1210000</v>
      </c>
      <c r="H99" s="23">
        <v>300000</v>
      </c>
      <c r="I99" s="23"/>
      <c r="J99" s="23"/>
      <c r="K99" s="23">
        <v>6824000</v>
      </c>
      <c r="L99" s="3">
        <v>0</v>
      </c>
      <c r="M99" s="23">
        <v>0</v>
      </c>
      <c r="N99" s="23">
        <v>0</v>
      </c>
      <c r="O99" s="1">
        <v>0</v>
      </c>
      <c r="P99" s="1">
        <v>0</v>
      </c>
      <c r="Q99" s="1">
        <f t="shared" si="24"/>
        <v>10144000</v>
      </c>
    </row>
    <row r="100" spans="1:31" x14ac:dyDescent="0.35">
      <c r="A100" s="57"/>
      <c r="B100" s="58" t="s">
        <v>48</v>
      </c>
      <c r="C100" s="2" t="s">
        <v>72</v>
      </c>
      <c r="D100" s="3">
        <v>8500000</v>
      </c>
      <c r="E100" s="23">
        <v>0</v>
      </c>
      <c r="F100" s="23">
        <v>0</v>
      </c>
      <c r="G100" s="23">
        <v>0</v>
      </c>
      <c r="H100" s="23">
        <v>732000</v>
      </c>
      <c r="I100" s="23">
        <v>0</v>
      </c>
      <c r="J100" s="23">
        <v>0</v>
      </c>
      <c r="K100" s="23">
        <v>0</v>
      </c>
      <c r="L100" s="23">
        <v>0</v>
      </c>
      <c r="M100" s="23">
        <v>0</v>
      </c>
      <c r="N100" s="23">
        <v>0</v>
      </c>
      <c r="O100" s="1">
        <v>0</v>
      </c>
      <c r="P100" s="1">
        <v>0</v>
      </c>
      <c r="Q100" s="1">
        <f t="shared" si="24"/>
        <v>9232000</v>
      </c>
    </row>
    <row r="101" spans="1:31" x14ac:dyDescent="0.35">
      <c r="A101" s="57"/>
      <c r="B101" s="58" t="s">
        <v>49</v>
      </c>
      <c r="C101" s="2" t="s">
        <v>57</v>
      </c>
      <c r="D101" s="3">
        <v>43891000</v>
      </c>
      <c r="E101" s="23">
        <v>0</v>
      </c>
      <c r="F101" s="23">
        <v>7313000</v>
      </c>
      <c r="G101" s="23">
        <v>18632000</v>
      </c>
      <c r="H101" s="23">
        <v>0</v>
      </c>
      <c r="I101" s="23">
        <v>0</v>
      </c>
      <c r="J101" s="23">
        <v>4500000</v>
      </c>
      <c r="K101" s="23">
        <v>15222000</v>
      </c>
      <c r="L101" s="3">
        <v>2000000</v>
      </c>
      <c r="M101" s="23">
        <v>0</v>
      </c>
      <c r="N101" s="23">
        <v>0</v>
      </c>
      <c r="O101" s="1">
        <v>0</v>
      </c>
      <c r="P101" s="1">
        <v>0</v>
      </c>
      <c r="Q101" s="1">
        <f t="shared" si="24"/>
        <v>91558000</v>
      </c>
    </row>
    <row r="102" spans="1:31" x14ac:dyDescent="0.35">
      <c r="A102" s="57"/>
      <c r="B102" s="58" t="s">
        <v>110</v>
      </c>
      <c r="C102" s="2" t="s">
        <v>111</v>
      </c>
      <c r="D102" s="3">
        <v>15800000</v>
      </c>
      <c r="E102" s="23"/>
      <c r="F102" s="23">
        <v>0</v>
      </c>
      <c r="G102" s="23"/>
      <c r="H102" s="23"/>
      <c r="I102" s="23"/>
      <c r="J102" s="23">
        <v>75000</v>
      </c>
      <c r="K102" s="23">
        <v>3765000</v>
      </c>
      <c r="L102" s="3">
        <v>0</v>
      </c>
      <c r="M102" s="23">
        <v>0</v>
      </c>
      <c r="N102" s="23">
        <v>0</v>
      </c>
      <c r="O102" s="1">
        <v>0</v>
      </c>
      <c r="P102" s="1">
        <v>0</v>
      </c>
      <c r="Q102" s="1">
        <f t="shared" si="24"/>
        <v>19640000</v>
      </c>
    </row>
    <row r="103" spans="1:31" x14ac:dyDescent="0.35">
      <c r="A103" s="57"/>
      <c r="B103" s="58" t="s">
        <v>50</v>
      </c>
      <c r="C103" s="2" t="s">
        <v>58</v>
      </c>
      <c r="D103" s="3">
        <v>40764000</v>
      </c>
      <c r="E103" s="23">
        <v>0</v>
      </c>
      <c r="F103" s="23">
        <v>720000</v>
      </c>
      <c r="G103" s="23">
        <v>1700000</v>
      </c>
      <c r="H103" s="23">
        <v>0</v>
      </c>
      <c r="I103" s="23">
        <v>0</v>
      </c>
      <c r="J103" s="23">
        <v>0</v>
      </c>
      <c r="K103" s="23">
        <v>5162000</v>
      </c>
      <c r="L103" s="23">
        <v>0</v>
      </c>
      <c r="M103" s="23">
        <v>0</v>
      </c>
      <c r="N103" s="23">
        <v>0</v>
      </c>
      <c r="O103" s="1">
        <v>0</v>
      </c>
      <c r="P103" s="1">
        <v>0</v>
      </c>
      <c r="Q103" s="1">
        <f t="shared" si="24"/>
        <v>48346000</v>
      </c>
    </row>
    <row r="104" spans="1:31" x14ac:dyDescent="0.35">
      <c r="A104" s="57"/>
      <c r="B104" s="58"/>
      <c r="C104" s="6" t="s">
        <v>59</v>
      </c>
      <c r="D104" s="8">
        <f t="shared" ref="D104:N104" si="25">SUM(D86:D103)</f>
        <v>975112000</v>
      </c>
      <c r="E104" s="8">
        <f t="shared" si="25"/>
        <v>0</v>
      </c>
      <c r="F104" s="8">
        <f t="shared" si="25"/>
        <v>163437000</v>
      </c>
      <c r="G104" s="8">
        <f t="shared" si="25"/>
        <v>307731000</v>
      </c>
      <c r="H104" s="8">
        <f t="shared" si="25"/>
        <v>63191000</v>
      </c>
      <c r="I104" s="8">
        <f t="shared" si="25"/>
        <v>1063000</v>
      </c>
      <c r="J104" s="8">
        <f t="shared" si="25"/>
        <v>20386000</v>
      </c>
      <c r="K104" s="8">
        <f t="shared" si="25"/>
        <v>1178615000</v>
      </c>
      <c r="L104" s="8">
        <f t="shared" si="25"/>
        <v>21100000</v>
      </c>
      <c r="M104" s="8">
        <f t="shared" si="25"/>
        <v>0</v>
      </c>
      <c r="N104" s="8">
        <f t="shared" si="25"/>
        <v>0</v>
      </c>
      <c r="O104" s="8">
        <v>0</v>
      </c>
      <c r="P104" s="8">
        <f>SUM(P86:P103)</f>
        <v>0</v>
      </c>
      <c r="Q104" s="8">
        <f>SUM(Q86:Q103)</f>
        <v>2730635000</v>
      </c>
      <c r="R104" s="5"/>
    </row>
    <row r="105" spans="1:31" x14ac:dyDescent="0.35">
      <c r="A105" s="57"/>
      <c r="B105" s="58"/>
      <c r="C105" s="2" t="s">
        <v>95</v>
      </c>
      <c r="D105" s="3">
        <f t="shared" ref="D105:N105" si="26">+D77+D85+D104</f>
        <v>25873624000</v>
      </c>
      <c r="E105" s="3">
        <f t="shared" si="26"/>
        <v>1538804000</v>
      </c>
      <c r="F105" s="3">
        <f t="shared" si="26"/>
        <v>4705580000</v>
      </c>
      <c r="G105" s="3">
        <f t="shared" si="26"/>
        <v>6853767000</v>
      </c>
      <c r="H105" s="3">
        <f t="shared" si="26"/>
        <v>3826465000</v>
      </c>
      <c r="I105" s="3">
        <f t="shared" si="26"/>
        <v>662025000</v>
      </c>
      <c r="J105" s="3">
        <f t="shared" si="26"/>
        <v>2048387000</v>
      </c>
      <c r="K105" s="3">
        <f t="shared" si="26"/>
        <v>8200909000</v>
      </c>
      <c r="L105" s="3">
        <f t="shared" si="26"/>
        <v>668061000</v>
      </c>
      <c r="M105" s="3">
        <f t="shared" si="26"/>
        <v>0</v>
      </c>
      <c r="N105" s="3">
        <f t="shared" si="26"/>
        <v>10561319622</v>
      </c>
      <c r="O105" s="3">
        <v>0</v>
      </c>
      <c r="P105" s="3">
        <f>+P77+P85+P104</f>
        <v>0</v>
      </c>
      <c r="Q105" s="1">
        <f>SUM(D105:P105)</f>
        <v>64938941622</v>
      </c>
    </row>
    <row r="106" spans="1:31" x14ac:dyDescent="0.35">
      <c r="A106" s="57"/>
      <c r="B106" s="58"/>
      <c r="C106" s="16" t="s">
        <v>96</v>
      </c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273698000</v>
      </c>
      <c r="P106" s="17">
        <v>0</v>
      </c>
      <c r="Q106" s="1">
        <f>SUM(D106:P106)</f>
        <v>273698000</v>
      </c>
    </row>
    <row r="107" spans="1:31" x14ac:dyDescent="0.35">
      <c r="A107" s="57"/>
      <c r="B107" s="58"/>
      <c r="C107" s="6" t="s">
        <v>97</v>
      </c>
      <c r="D107" s="8"/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54389980</v>
      </c>
      <c r="O107" s="8">
        <v>212000000</v>
      </c>
      <c r="P107" s="8">
        <v>0</v>
      </c>
      <c r="Q107" s="1">
        <f>SUM(D107:P107)</f>
        <v>266389980</v>
      </c>
      <c r="AE107" s="1"/>
    </row>
    <row r="108" spans="1:31" ht="15" thickBot="1" x14ac:dyDescent="0.4">
      <c r="A108" s="57"/>
      <c r="B108" s="58"/>
      <c r="C108" s="18" t="s">
        <v>27</v>
      </c>
      <c r="D108" s="19">
        <f>+D105+D106+D107</f>
        <v>25873624000</v>
      </c>
      <c r="E108" s="19">
        <f t="shared" ref="E108:P108" si="27">+E105+E106+E107</f>
        <v>1538804000</v>
      </c>
      <c r="F108" s="19">
        <f t="shared" si="27"/>
        <v>4705580000</v>
      </c>
      <c r="G108" s="19">
        <f t="shared" si="27"/>
        <v>6853767000</v>
      </c>
      <c r="H108" s="19">
        <f t="shared" si="27"/>
        <v>3826465000</v>
      </c>
      <c r="I108" s="19">
        <f t="shared" si="27"/>
        <v>662025000</v>
      </c>
      <c r="J108" s="19">
        <f t="shared" si="27"/>
        <v>2048387000</v>
      </c>
      <c r="K108" s="19">
        <f t="shared" si="27"/>
        <v>8200909000</v>
      </c>
      <c r="L108" s="19">
        <f t="shared" si="27"/>
        <v>668061000</v>
      </c>
      <c r="M108" s="19">
        <f t="shared" si="27"/>
        <v>0</v>
      </c>
      <c r="N108" s="19">
        <f>+N105+N106+N107</f>
        <v>10615709602</v>
      </c>
      <c r="O108" s="19">
        <f t="shared" si="27"/>
        <v>485698000</v>
      </c>
      <c r="P108" s="19">
        <f t="shared" si="27"/>
        <v>0</v>
      </c>
      <c r="Q108" s="19">
        <f>+Q105+Q106+Q107</f>
        <v>65479029602</v>
      </c>
      <c r="R108" s="5"/>
      <c r="AE108" s="1"/>
    </row>
    <row r="109" spans="1:31" hidden="1" x14ac:dyDescent="0.35">
      <c r="A109" s="57"/>
      <c r="B109" s="58"/>
      <c r="C109" s="10" t="s">
        <v>1</v>
      </c>
      <c r="D109" s="11">
        <f t="shared" ref="D109:P109" si="28">+D69-D105</f>
        <v>0</v>
      </c>
      <c r="E109" s="11">
        <f t="shared" si="28"/>
        <v>9277623000</v>
      </c>
      <c r="F109" s="11">
        <f t="shared" si="28"/>
        <v>0</v>
      </c>
      <c r="G109" s="11">
        <f t="shared" si="28"/>
        <v>0</v>
      </c>
      <c r="H109" s="11">
        <f t="shared" si="28"/>
        <v>0</v>
      </c>
      <c r="I109" s="11">
        <f t="shared" si="28"/>
        <v>0</v>
      </c>
      <c r="J109" s="11">
        <f t="shared" si="28"/>
        <v>0</v>
      </c>
      <c r="K109" s="11">
        <f t="shared" si="28"/>
        <v>0</v>
      </c>
      <c r="L109" s="11">
        <f t="shared" si="28"/>
        <v>0</v>
      </c>
      <c r="M109" s="11">
        <f t="shared" si="28"/>
        <v>0</v>
      </c>
      <c r="N109" s="11"/>
      <c r="O109" s="11">
        <f t="shared" si="28"/>
        <v>485698000</v>
      </c>
      <c r="P109" s="11">
        <f t="shared" si="28"/>
        <v>-9277623000</v>
      </c>
      <c r="Q109" s="11">
        <f>+Q69-Q108</f>
        <v>0</v>
      </c>
      <c r="AE109" s="1"/>
    </row>
    <row r="110" spans="1:31" x14ac:dyDescent="0.35">
      <c r="A110" s="57"/>
      <c r="B110" s="57"/>
      <c r="K110" s="3"/>
      <c r="L110" s="3"/>
      <c r="N110" s="3"/>
      <c r="AE110" s="1"/>
    </row>
    <row r="111" spans="1:31" x14ac:dyDescent="0.35">
      <c r="A111" s="57"/>
      <c r="B111" s="57"/>
      <c r="C111" s="6" t="s">
        <v>116</v>
      </c>
      <c r="D111" s="9">
        <v>32</v>
      </c>
      <c r="E111" s="9"/>
      <c r="F111" s="9">
        <v>13</v>
      </c>
      <c r="G111" s="9">
        <v>14</v>
      </c>
      <c r="H111" s="22">
        <v>11</v>
      </c>
      <c r="I111" s="9">
        <v>1</v>
      </c>
      <c r="J111" s="9">
        <v>5</v>
      </c>
      <c r="K111" s="9">
        <v>22</v>
      </c>
      <c r="L111" s="9">
        <v>1</v>
      </c>
      <c r="M111" s="9">
        <v>1</v>
      </c>
      <c r="N111" s="9">
        <v>15</v>
      </c>
      <c r="O111" s="9"/>
      <c r="P111" s="9"/>
      <c r="Q111" s="9">
        <f>21+82+11</f>
        <v>114</v>
      </c>
      <c r="R111" s="1"/>
      <c r="S111" s="1"/>
      <c r="T111" s="1"/>
      <c r="AE111" s="1"/>
    </row>
    <row r="112" spans="1:31" x14ac:dyDescent="0.35">
      <c r="A112" s="57"/>
      <c r="B112" s="57"/>
      <c r="C112" s="6" t="s">
        <v>88</v>
      </c>
      <c r="D112" s="9">
        <f>4633+87</f>
        <v>4720</v>
      </c>
      <c r="E112" s="9"/>
      <c r="F112" s="9">
        <v>1244</v>
      </c>
      <c r="G112" s="9">
        <v>1480</v>
      </c>
      <c r="H112" s="22"/>
      <c r="I112" s="9">
        <v>182</v>
      </c>
      <c r="J112" s="9">
        <v>489</v>
      </c>
      <c r="K112" s="22">
        <v>576</v>
      </c>
      <c r="L112" s="9">
        <v>76</v>
      </c>
      <c r="M112" s="9">
        <v>444</v>
      </c>
      <c r="N112" s="9">
        <v>3284</v>
      </c>
      <c r="O112" s="9"/>
      <c r="P112" s="9"/>
      <c r="Q112" s="9">
        <f>SUM(D112:M112)</f>
        <v>9211</v>
      </c>
      <c r="AE112" s="1"/>
    </row>
    <row r="113" spans="1:31" x14ac:dyDescent="0.35">
      <c r="A113" s="57"/>
      <c r="B113" s="57"/>
      <c r="C113" s="6" t="s">
        <v>120</v>
      </c>
      <c r="D113" s="9">
        <f>3602+62</f>
        <v>3664</v>
      </c>
      <c r="E113" s="9"/>
      <c r="F113" s="1">
        <v>889</v>
      </c>
      <c r="G113" s="9">
        <v>1126</v>
      </c>
      <c r="H113" s="22">
        <v>700</v>
      </c>
      <c r="I113" s="9">
        <v>133</v>
      </c>
      <c r="J113" s="9">
        <v>406</v>
      </c>
      <c r="K113" s="22">
        <v>487</v>
      </c>
      <c r="L113" s="9">
        <v>73</v>
      </c>
      <c r="M113" s="9">
        <v>344</v>
      </c>
      <c r="N113" s="9">
        <v>2173</v>
      </c>
      <c r="O113" s="9"/>
      <c r="P113" s="9"/>
      <c r="Q113" s="9">
        <f t="shared" ref="Q113:Q114" si="29">SUM(D113:M113)</f>
        <v>7822</v>
      </c>
      <c r="AE113" s="3"/>
    </row>
    <row r="114" spans="1:31" x14ac:dyDescent="0.35">
      <c r="A114" s="57"/>
      <c r="B114" s="57"/>
      <c r="C114" s="6" t="s">
        <v>121</v>
      </c>
      <c r="D114" s="9">
        <f>1031+25</f>
        <v>1056</v>
      </c>
      <c r="E114" s="9"/>
      <c r="F114" s="9">
        <v>355</v>
      </c>
      <c r="G114" s="9">
        <v>354</v>
      </c>
      <c r="H114" s="22">
        <v>0</v>
      </c>
      <c r="I114" s="9">
        <v>49</v>
      </c>
      <c r="J114" s="9">
        <v>83</v>
      </c>
      <c r="K114" s="22">
        <f>+K112-K113</f>
        <v>89</v>
      </c>
      <c r="L114" s="9">
        <v>3</v>
      </c>
      <c r="M114" s="9">
        <v>100</v>
      </c>
      <c r="N114" s="9">
        <v>1111</v>
      </c>
      <c r="O114" s="9"/>
      <c r="P114" s="9"/>
      <c r="Q114" s="9">
        <f t="shared" si="29"/>
        <v>2089</v>
      </c>
    </row>
    <row r="115" spans="1:31" x14ac:dyDescent="0.35">
      <c r="A115" s="57"/>
      <c r="B115" s="60" t="s">
        <v>114</v>
      </c>
      <c r="C115" s="6" t="s">
        <v>74</v>
      </c>
      <c r="D115" s="9">
        <v>90152</v>
      </c>
      <c r="E115" s="9"/>
      <c r="F115" s="9">
        <v>15202</v>
      </c>
      <c r="G115" s="9">
        <v>22000</v>
      </c>
      <c r="H115" s="22">
        <f>+H116+H117</f>
        <v>5160</v>
      </c>
      <c r="I115" s="9">
        <v>2681</v>
      </c>
      <c r="J115" s="9">
        <v>2905</v>
      </c>
      <c r="K115" s="22">
        <v>32528</v>
      </c>
      <c r="L115" s="9">
        <v>725</v>
      </c>
      <c r="M115" s="9">
        <v>881</v>
      </c>
      <c r="N115" s="9">
        <v>41109</v>
      </c>
      <c r="O115" s="9"/>
      <c r="P115" s="9"/>
      <c r="Q115" s="22">
        <f>175655+32528+5160</f>
        <v>213343</v>
      </c>
      <c r="R115" s="3"/>
    </row>
    <row r="116" spans="1:31" x14ac:dyDescent="0.35">
      <c r="A116" s="57"/>
      <c r="B116" s="57"/>
      <c r="C116" s="34" t="s">
        <v>122</v>
      </c>
      <c r="D116" s="1">
        <v>37352</v>
      </c>
      <c r="E116" s="1"/>
      <c r="F116" s="1">
        <v>7767</v>
      </c>
      <c r="G116" s="1">
        <v>11446</v>
      </c>
      <c r="H116" s="23">
        <v>2959</v>
      </c>
      <c r="I116" s="1">
        <v>1264</v>
      </c>
      <c r="J116" s="1">
        <v>1809</v>
      </c>
      <c r="K116" s="23">
        <v>13795</v>
      </c>
      <c r="L116" s="1">
        <v>335</v>
      </c>
      <c r="M116" s="1">
        <v>800</v>
      </c>
      <c r="N116" s="1">
        <v>22113</v>
      </c>
      <c r="O116" s="1"/>
      <c r="P116" s="1"/>
      <c r="Q116" s="23">
        <f>82886+13795+2959</f>
        <v>99640</v>
      </c>
    </row>
    <row r="117" spans="1:31" x14ac:dyDescent="0.35">
      <c r="A117" s="57"/>
      <c r="B117" s="57"/>
      <c r="C117" s="34" t="s">
        <v>123</v>
      </c>
      <c r="D117" s="1">
        <v>52800</v>
      </c>
      <c r="E117" s="1"/>
      <c r="F117" s="1">
        <v>7435</v>
      </c>
      <c r="G117" s="1">
        <v>10554</v>
      </c>
      <c r="H117" s="23">
        <v>2201</v>
      </c>
      <c r="I117" s="1">
        <v>1417</v>
      </c>
      <c r="J117" s="1">
        <v>1096</v>
      </c>
      <c r="K117" s="23">
        <v>18733</v>
      </c>
      <c r="L117" s="1">
        <v>390</v>
      </c>
      <c r="M117" s="1">
        <v>81</v>
      </c>
      <c r="N117" s="1">
        <v>18996</v>
      </c>
      <c r="O117" s="1"/>
      <c r="P117" s="1"/>
      <c r="Q117" s="23">
        <f>92769+18733+2201</f>
        <v>113703</v>
      </c>
    </row>
    <row r="118" spans="1:31" x14ac:dyDescent="0.35">
      <c r="A118" s="57"/>
      <c r="B118" s="57">
        <v>2024</v>
      </c>
      <c r="C118" s="2" t="s">
        <v>89</v>
      </c>
      <c r="D118" s="3">
        <f>+D105/D115</f>
        <v>287000</v>
      </c>
      <c r="E118" s="3"/>
      <c r="F118" s="3">
        <f t="shared" ref="F118:G118" si="30">+F105/F115</f>
        <v>309536.9030390738</v>
      </c>
      <c r="G118" s="3">
        <f t="shared" si="30"/>
        <v>311534.86363636365</v>
      </c>
      <c r="H118" s="3">
        <f>+H105/H115</f>
        <v>741562.98449612409</v>
      </c>
      <c r="I118" s="3">
        <f>+I105/I115</f>
        <v>246932.11488250652</v>
      </c>
      <c r="J118" s="3">
        <f>+J105/J115</f>
        <v>705124.61273666099</v>
      </c>
      <c r="K118" s="3">
        <f>+K105/K115</f>
        <v>252118.45179537628</v>
      </c>
      <c r="L118" s="3">
        <f>+L105/L115</f>
        <v>921463.44827586203</v>
      </c>
      <c r="M118" s="3">
        <f t="shared" ref="M118" si="31">+M105/M115</f>
        <v>0</v>
      </c>
      <c r="N118" s="3">
        <f>+N105/N115</f>
        <v>256910.15646208861</v>
      </c>
      <c r="O118" s="3"/>
      <c r="P118" s="3"/>
      <c r="Q118" s="32">
        <f t="shared" ref="Q118" si="32">+Q105/Q115</f>
        <v>304387.49629469914</v>
      </c>
    </row>
    <row r="119" spans="1:31" x14ac:dyDescent="0.35">
      <c r="A119" s="57"/>
      <c r="B119" s="57">
        <v>2024</v>
      </c>
      <c r="C119" s="2" t="s">
        <v>91</v>
      </c>
      <c r="D119" s="3">
        <f>+D105/D116</f>
        <v>692697.15142428782</v>
      </c>
      <c r="E119" s="3"/>
      <c r="F119" s="3">
        <f t="shared" ref="F119:L119" si="33">+F105/F116</f>
        <v>605842.66769666539</v>
      </c>
      <c r="G119" s="3">
        <f t="shared" si="33"/>
        <v>598791.45553031622</v>
      </c>
      <c r="H119" s="3">
        <f t="shared" si="33"/>
        <v>1293161.5410611692</v>
      </c>
      <c r="I119" s="3">
        <f t="shared" si="33"/>
        <v>523753.95569620252</v>
      </c>
      <c r="J119" s="3">
        <f t="shared" si="33"/>
        <v>1132331.122166943</v>
      </c>
      <c r="K119" s="3">
        <f t="shared" si="33"/>
        <v>594484.16092787241</v>
      </c>
      <c r="L119" s="3">
        <f t="shared" si="33"/>
        <v>1994211.9402985075</v>
      </c>
      <c r="M119" s="3">
        <f t="shared" ref="M119" si="34">+M105/M116</f>
        <v>0</v>
      </c>
      <c r="N119" s="3">
        <f>+N105/N116</f>
        <v>477606.8205128205</v>
      </c>
      <c r="O119" s="3"/>
      <c r="P119" s="3"/>
      <c r="Q119" s="3">
        <f t="shared" ref="Q119" si="35">+Q105/Q116</f>
        <v>651735.66461260535</v>
      </c>
    </row>
    <row r="120" spans="1:31" ht="15" thickBot="1" x14ac:dyDescent="0.4">
      <c r="A120" s="57"/>
      <c r="B120" s="57">
        <v>2024</v>
      </c>
      <c r="C120" s="35" t="s">
        <v>90</v>
      </c>
      <c r="D120" s="36">
        <f>+D105/D113</f>
        <v>7061578.6026200876</v>
      </c>
      <c r="E120" s="36"/>
      <c r="F120" s="36">
        <f t="shared" ref="F120:L120" si="36">+F105/F113</f>
        <v>5293115.8605174357</v>
      </c>
      <c r="G120" s="36">
        <f t="shared" si="36"/>
        <v>6086826.820603908</v>
      </c>
      <c r="H120" s="36">
        <f t="shared" si="36"/>
        <v>5466378.5714285718</v>
      </c>
      <c r="I120" s="36">
        <f t="shared" si="36"/>
        <v>4977631.5789473681</v>
      </c>
      <c r="J120" s="36">
        <f t="shared" si="36"/>
        <v>5045288.1773399012</v>
      </c>
      <c r="K120" s="36">
        <f t="shared" si="36"/>
        <v>16839648.870636549</v>
      </c>
      <c r="L120" s="36">
        <f t="shared" si="36"/>
        <v>9151520.5479452051</v>
      </c>
      <c r="M120" s="36">
        <f t="shared" ref="M120" si="37">+M105/M113</f>
        <v>0</v>
      </c>
      <c r="N120" s="36">
        <f>+N105/N113</f>
        <v>4860248.3304187758</v>
      </c>
      <c r="O120" s="36"/>
      <c r="P120" s="36"/>
      <c r="Q120" s="36">
        <f t="shared" ref="Q120" si="38">+Q105/Q113</f>
        <v>8302089.1871644082</v>
      </c>
    </row>
    <row r="121" spans="1:31" x14ac:dyDescent="0.35">
      <c r="A121" s="57"/>
      <c r="B121" s="57"/>
      <c r="C121" s="58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</row>
    <row r="122" spans="1:31" x14ac:dyDescent="0.35">
      <c r="C122" s="2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spans="1:31" ht="31" x14ac:dyDescent="0.7">
      <c r="C123" s="62" t="s">
        <v>136</v>
      </c>
    </row>
    <row r="125" spans="1:31" ht="72.5" x14ac:dyDescent="0.35">
      <c r="A125" s="63"/>
      <c r="B125" s="63"/>
      <c r="C125" s="7"/>
      <c r="D125" s="20" t="s">
        <v>13</v>
      </c>
      <c r="E125" s="20" t="s">
        <v>14</v>
      </c>
      <c r="F125" s="20" t="s">
        <v>15</v>
      </c>
      <c r="G125" s="20" t="s">
        <v>16</v>
      </c>
      <c r="H125" s="20" t="s">
        <v>17</v>
      </c>
      <c r="I125" s="20" t="s">
        <v>8</v>
      </c>
      <c r="J125" s="20" t="s">
        <v>10</v>
      </c>
      <c r="K125" s="20" t="s">
        <v>12</v>
      </c>
      <c r="L125" s="20" t="s">
        <v>85</v>
      </c>
      <c r="M125" s="42" t="s">
        <v>75</v>
      </c>
      <c r="N125" s="42" t="s">
        <v>14</v>
      </c>
      <c r="O125" s="42"/>
      <c r="P125" s="42"/>
      <c r="Q125" s="20" t="s">
        <v>0</v>
      </c>
    </row>
    <row r="126" spans="1:31" x14ac:dyDescent="0.35">
      <c r="A126" s="63"/>
      <c r="B126" s="63"/>
      <c r="C126" s="4" t="s">
        <v>127</v>
      </c>
      <c r="D126" s="3">
        <f>+D9</f>
        <v>36066671996</v>
      </c>
      <c r="E126" s="3">
        <f t="shared" ref="E126:Q126" si="39">+E9</f>
        <v>8124693239</v>
      </c>
      <c r="F126" s="3">
        <f t="shared" si="39"/>
        <v>3284071076</v>
      </c>
      <c r="G126" s="3">
        <f t="shared" si="39"/>
        <v>4152473200</v>
      </c>
      <c r="H126" s="3">
        <f t="shared" si="39"/>
        <v>3143328060</v>
      </c>
      <c r="I126" s="3">
        <f t="shared" si="39"/>
        <v>585434686</v>
      </c>
      <c r="J126" s="3">
        <f t="shared" si="39"/>
        <v>1672881822</v>
      </c>
      <c r="K126" s="3">
        <f t="shared" si="39"/>
        <v>4015680119</v>
      </c>
      <c r="L126" s="3">
        <f t="shared" si="39"/>
        <v>675268177</v>
      </c>
      <c r="M126" s="3">
        <f t="shared" si="39"/>
        <v>0</v>
      </c>
      <c r="N126" s="3">
        <f t="shared" si="39"/>
        <v>9249800519</v>
      </c>
      <c r="O126" s="3"/>
      <c r="P126" s="3"/>
      <c r="Q126" s="3">
        <f t="shared" si="39"/>
        <v>63475806411</v>
      </c>
    </row>
    <row r="127" spans="1:31" x14ac:dyDescent="0.35">
      <c r="A127" s="63"/>
      <c r="B127" s="63"/>
      <c r="C127" s="4" t="s">
        <v>128</v>
      </c>
      <c r="D127" s="3">
        <f>+D69</f>
        <v>25873624000</v>
      </c>
      <c r="E127" s="3">
        <f t="shared" ref="E127:Q127" si="40">+E69</f>
        <v>10816427000</v>
      </c>
      <c r="F127" s="3">
        <f t="shared" si="40"/>
        <v>4705580000</v>
      </c>
      <c r="G127" s="3">
        <f t="shared" si="40"/>
        <v>6853767000</v>
      </c>
      <c r="H127" s="3">
        <f t="shared" si="40"/>
        <v>3826465000</v>
      </c>
      <c r="I127" s="3">
        <f t="shared" si="40"/>
        <v>662025000</v>
      </c>
      <c r="J127" s="3">
        <f t="shared" si="40"/>
        <v>2048387000</v>
      </c>
      <c r="K127" s="3">
        <f t="shared" si="40"/>
        <v>8200909000</v>
      </c>
      <c r="L127" s="3">
        <f t="shared" si="40"/>
        <v>668061000</v>
      </c>
      <c r="M127" s="3">
        <f t="shared" si="40"/>
        <v>0</v>
      </c>
      <c r="N127" s="3">
        <f t="shared" si="40"/>
        <v>10615709602</v>
      </c>
      <c r="O127" s="3"/>
      <c r="P127" s="3"/>
      <c r="Q127" s="3">
        <f t="shared" si="40"/>
        <v>65479029602</v>
      </c>
    </row>
    <row r="128" spans="1:31" s="51" customFormat="1" x14ac:dyDescent="0.35">
      <c r="A128" s="64"/>
      <c r="B128" s="64"/>
      <c r="C128" t="s">
        <v>132</v>
      </c>
      <c r="D128" s="52">
        <v>31335382000</v>
      </c>
      <c r="F128" s="52">
        <v>5937741000</v>
      </c>
      <c r="G128" s="52">
        <v>8714614000</v>
      </c>
      <c r="H128" s="52">
        <v>4467217000</v>
      </c>
      <c r="I128" s="52">
        <v>782999000</v>
      </c>
      <c r="J128" s="52">
        <v>2505517000</v>
      </c>
      <c r="K128" s="52">
        <v>9710873000</v>
      </c>
      <c r="L128" s="52">
        <v>801570000</v>
      </c>
      <c r="N128" s="52">
        <v>18973670000</v>
      </c>
      <c r="Q128" s="51">
        <f>SUM(D128:N128)</f>
        <v>83229583000</v>
      </c>
    </row>
    <row r="129" spans="1:17" s="51" customFormat="1" ht="29" x14ac:dyDescent="0.35">
      <c r="A129" s="64"/>
      <c r="B129" s="64"/>
      <c r="C129" s="54" t="s">
        <v>134</v>
      </c>
      <c r="D129" s="55"/>
      <c r="E129" s="56"/>
      <c r="F129" s="55"/>
      <c r="G129" s="55"/>
      <c r="H129" s="55"/>
      <c r="I129" s="55"/>
      <c r="J129" s="55"/>
      <c r="K129" s="55"/>
      <c r="L129" s="55"/>
      <c r="M129" s="56"/>
      <c r="N129" s="55"/>
      <c r="O129" s="56"/>
      <c r="P129" s="56"/>
      <c r="Q129" s="56">
        <v>12010000000</v>
      </c>
    </row>
    <row r="130" spans="1:17" x14ac:dyDescent="0.35">
      <c r="A130" s="63"/>
      <c r="B130" s="63"/>
      <c r="C130" s="49" t="s">
        <v>116</v>
      </c>
      <c r="D130" s="3">
        <f>+D111</f>
        <v>32</v>
      </c>
      <c r="E130" s="3">
        <f t="shared" ref="E130:Q130" si="41">+E111</f>
        <v>0</v>
      </c>
      <c r="F130" s="3">
        <f t="shared" si="41"/>
        <v>13</v>
      </c>
      <c r="G130" s="3">
        <f t="shared" si="41"/>
        <v>14</v>
      </c>
      <c r="H130" s="3">
        <f t="shared" si="41"/>
        <v>11</v>
      </c>
      <c r="I130" s="3">
        <f t="shared" si="41"/>
        <v>1</v>
      </c>
      <c r="J130" s="3">
        <f t="shared" si="41"/>
        <v>5</v>
      </c>
      <c r="K130" s="3">
        <f t="shared" si="41"/>
        <v>22</v>
      </c>
      <c r="L130" s="3">
        <f t="shared" si="41"/>
        <v>1</v>
      </c>
      <c r="M130" s="3">
        <f t="shared" si="41"/>
        <v>1</v>
      </c>
      <c r="N130" s="3">
        <f t="shared" si="41"/>
        <v>15</v>
      </c>
      <c r="O130" s="3"/>
      <c r="P130" s="3"/>
      <c r="Q130" s="3">
        <f t="shared" si="41"/>
        <v>114</v>
      </c>
    </row>
    <row r="131" spans="1:17" x14ac:dyDescent="0.35">
      <c r="A131" s="63"/>
      <c r="B131" s="63"/>
      <c r="C131" s="49" t="s">
        <v>88</v>
      </c>
      <c r="D131" s="3">
        <f>+D112</f>
        <v>4720</v>
      </c>
      <c r="E131" s="3">
        <f t="shared" ref="E131:Q131" si="42">+E112</f>
        <v>0</v>
      </c>
      <c r="F131" s="3">
        <f t="shared" si="42"/>
        <v>1244</v>
      </c>
      <c r="G131" s="3">
        <f t="shared" si="42"/>
        <v>1480</v>
      </c>
      <c r="H131" s="3">
        <f t="shared" si="42"/>
        <v>0</v>
      </c>
      <c r="I131" s="3">
        <f t="shared" si="42"/>
        <v>182</v>
      </c>
      <c r="J131" s="3">
        <f t="shared" si="42"/>
        <v>489</v>
      </c>
      <c r="K131" s="3">
        <f t="shared" si="42"/>
        <v>576</v>
      </c>
      <c r="L131" s="3">
        <f t="shared" si="42"/>
        <v>76</v>
      </c>
      <c r="M131" s="3">
        <f t="shared" si="42"/>
        <v>444</v>
      </c>
      <c r="N131" s="3">
        <f t="shared" si="42"/>
        <v>3284</v>
      </c>
      <c r="O131" s="3"/>
      <c r="P131" s="3"/>
      <c r="Q131" s="3">
        <f t="shared" si="42"/>
        <v>9211</v>
      </c>
    </row>
    <row r="132" spans="1:17" x14ac:dyDescent="0.35">
      <c r="A132" s="63"/>
      <c r="B132" s="63"/>
      <c r="C132" s="2" t="s">
        <v>120</v>
      </c>
      <c r="D132" s="3">
        <f t="shared" ref="D132:Q132" si="43">+D113</f>
        <v>3664</v>
      </c>
      <c r="E132" s="3">
        <f t="shared" si="43"/>
        <v>0</v>
      </c>
      <c r="F132" s="3">
        <f t="shared" si="43"/>
        <v>889</v>
      </c>
      <c r="G132" s="3">
        <f t="shared" si="43"/>
        <v>1126</v>
      </c>
      <c r="H132" s="3">
        <f t="shared" si="43"/>
        <v>700</v>
      </c>
      <c r="I132" s="3">
        <f t="shared" si="43"/>
        <v>133</v>
      </c>
      <c r="J132" s="3">
        <f t="shared" si="43"/>
        <v>406</v>
      </c>
      <c r="K132" s="3">
        <f t="shared" si="43"/>
        <v>487</v>
      </c>
      <c r="L132" s="3">
        <f t="shared" si="43"/>
        <v>73</v>
      </c>
      <c r="M132" s="3">
        <f t="shared" si="43"/>
        <v>344</v>
      </c>
      <c r="N132" s="3">
        <f t="shared" si="43"/>
        <v>2173</v>
      </c>
      <c r="O132" s="3"/>
      <c r="P132" s="3"/>
      <c r="Q132" s="3">
        <f t="shared" si="43"/>
        <v>7822</v>
      </c>
    </row>
    <row r="133" spans="1:17" x14ac:dyDescent="0.35">
      <c r="A133" s="63"/>
      <c r="B133" s="63"/>
      <c r="C133" s="2" t="s">
        <v>121</v>
      </c>
      <c r="D133" s="3">
        <f t="shared" ref="D133:Q133" si="44">+D114</f>
        <v>1056</v>
      </c>
      <c r="E133" s="3">
        <f t="shared" si="44"/>
        <v>0</v>
      </c>
      <c r="F133" s="3">
        <f t="shared" si="44"/>
        <v>355</v>
      </c>
      <c r="G133" s="3">
        <f t="shared" si="44"/>
        <v>354</v>
      </c>
      <c r="H133" s="3">
        <f t="shared" si="44"/>
        <v>0</v>
      </c>
      <c r="I133" s="3">
        <f t="shared" si="44"/>
        <v>49</v>
      </c>
      <c r="J133" s="3">
        <f t="shared" si="44"/>
        <v>83</v>
      </c>
      <c r="K133" s="3">
        <f t="shared" si="44"/>
        <v>89</v>
      </c>
      <c r="L133" s="3">
        <f t="shared" si="44"/>
        <v>3</v>
      </c>
      <c r="M133" s="3">
        <f t="shared" si="44"/>
        <v>100</v>
      </c>
      <c r="N133" s="3">
        <f t="shared" si="44"/>
        <v>1111</v>
      </c>
      <c r="O133" s="3"/>
      <c r="P133" s="3"/>
      <c r="Q133" s="3">
        <f t="shared" si="44"/>
        <v>2089</v>
      </c>
    </row>
    <row r="134" spans="1:17" x14ac:dyDescent="0.35">
      <c r="A134" s="63"/>
      <c r="B134" s="63"/>
      <c r="C134" s="49" t="s">
        <v>74</v>
      </c>
      <c r="D134" s="3">
        <f t="shared" ref="D134:Q134" si="45">+D115</f>
        <v>90152</v>
      </c>
      <c r="E134" s="3">
        <f t="shared" si="45"/>
        <v>0</v>
      </c>
      <c r="F134" s="3">
        <f t="shared" si="45"/>
        <v>15202</v>
      </c>
      <c r="G134" s="3">
        <f t="shared" si="45"/>
        <v>22000</v>
      </c>
      <c r="H134" s="3">
        <f t="shared" si="45"/>
        <v>5160</v>
      </c>
      <c r="I134" s="3">
        <f t="shared" si="45"/>
        <v>2681</v>
      </c>
      <c r="J134" s="3">
        <f t="shared" si="45"/>
        <v>2905</v>
      </c>
      <c r="K134" s="3">
        <f t="shared" si="45"/>
        <v>32528</v>
      </c>
      <c r="L134" s="3">
        <f t="shared" si="45"/>
        <v>725</v>
      </c>
      <c r="M134" s="3">
        <f t="shared" si="45"/>
        <v>881</v>
      </c>
      <c r="N134" s="3">
        <f t="shared" si="45"/>
        <v>41109</v>
      </c>
      <c r="O134" s="3"/>
      <c r="P134" s="3"/>
      <c r="Q134" s="3">
        <f t="shared" si="45"/>
        <v>213343</v>
      </c>
    </row>
    <row r="135" spans="1:17" x14ac:dyDescent="0.35">
      <c r="A135" s="63"/>
      <c r="B135" s="63"/>
      <c r="C135" s="34" t="s">
        <v>122</v>
      </c>
      <c r="D135" s="3">
        <f t="shared" ref="D135:Q135" si="46">+D116</f>
        <v>37352</v>
      </c>
      <c r="E135" s="3">
        <f t="shared" si="46"/>
        <v>0</v>
      </c>
      <c r="F135" s="3">
        <f t="shared" si="46"/>
        <v>7767</v>
      </c>
      <c r="G135" s="3">
        <f t="shared" si="46"/>
        <v>11446</v>
      </c>
      <c r="H135" s="3">
        <f t="shared" si="46"/>
        <v>2959</v>
      </c>
      <c r="I135" s="3">
        <f t="shared" si="46"/>
        <v>1264</v>
      </c>
      <c r="J135" s="3">
        <f t="shared" si="46"/>
        <v>1809</v>
      </c>
      <c r="K135" s="3">
        <f t="shared" si="46"/>
        <v>13795</v>
      </c>
      <c r="L135" s="3">
        <f t="shared" si="46"/>
        <v>335</v>
      </c>
      <c r="M135" s="3">
        <f t="shared" si="46"/>
        <v>800</v>
      </c>
      <c r="N135" s="3">
        <f t="shared" si="46"/>
        <v>22113</v>
      </c>
      <c r="O135" s="3"/>
      <c r="P135" s="3"/>
      <c r="Q135" s="3">
        <f t="shared" si="46"/>
        <v>99640</v>
      </c>
    </row>
    <row r="136" spans="1:17" x14ac:dyDescent="0.35">
      <c r="A136" s="63"/>
      <c r="B136" s="63"/>
      <c r="C136" s="47" t="s">
        <v>123</v>
      </c>
      <c r="D136" s="3">
        <f t="shared" ref="D136:Q136" si="47">+D117</f>
        <v>52800</v>
      </c>
      <c r="E136" s="3">
        <f t="shared" si="47"/>
        <v>0</v>
      </c>
      <c r="F136" s="3">
        <f t="shared" si="47"/>
        <v>7435</v>
      </c>
      <c r="G136" s="3">
        <f t="shared" si="47"/>
        <v>10554</v>
      </c>
      <c r="H136" s="3">
        <f t="shared" si="47"/>
        <v>2201</v>
      </c>
      <c r="I136" s="3">
        <f t="shared" si="47"/>
        <v>1417</v>
      </c>
      <c r="J136" s="3">
        <f t="shared" si="47"/>
        <v>1096</v>
      </c>
      <c r="K136" s="3">
        <f t="shared" si="47"/>
        <v>18733</v>
      </c>
      <c r="L136" s="3">
        <f t="shared" si="47"/>
        <v>390</v>
      </c>
      <c r="M136" s="3">
        <f t="shared" si="47"/>
        <v>81</v>
      </c>
      <c r="N136" s="3">
        <f t="shared" si="47"/>
        <v>18996</v>
      </c>
      <c r="O136" s="3"/>
      <c r="P136" s="3"/>
      <c r="Q136" s="3">
        <f t="shared" si="47"/>
        <v>113703</v>
      </c>
    </row>
    <row r="137" spans="1:17" x14ac:dyDescent="0.35">
      <c r="A137" s="63"/>
      <c r="B137" s="63"/>
      <c r="C137" s="48" t="s">
        <v>129</v>
      </c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</row>
    <row r="138" spans="1:17" x14ac:dyDescent="0.35">
      <c r="A138" s="63"/>
      <c r="B138" s="63"/>
      <c r="C138" s="2" t="s">
        <v>89</v>
      </c>
      <c r="D138" s="3">
        <f>+D58</f>
        <v>400065.13440633594</v>
      </c>
      <c r="E138" s="3">
        <f t="shared" ref="E138:Q138" si="48">+E58</f>
        <v>0</v>
      </c>
      <c r="F138" s="3">
        <f t="shared" si="48"/>
        <v>216028.88277858176</v>
      </c>
      <c r="G138" s="3">
        <f t="shared" si="48"/>
        <v>188748.78181818183</v>
      </c>
      <c r="H138" s="3">
        <f>+H58</f>
        <v>609172.1048449612</v>
      </c>
      <c r="I138" s="3">
        <f t="shared" si="48"/>
        <v>218364.29914211115</v>
      </c>
      <c r="J138" s="3">
        <f t="shared" si="48"/>
        <v>575862.93390705681</v>
      </c>
      <c r="K138" s="3">
        <f t="shared" si="48"/>
        <v>123453.02877520905</v>
      </c>
      <c r="L138" s="3">
        <f t="shared" si="48"/>
        <v>931404.3806896552</v>
      </c>
      <c r="M138" s="3">
        <f t="shared" si="48"/>
        <v>0</v>
      </c>
      <c r="N138" s="3">
        <f t="shared" si="48"/>
        <v>219130.93446690505</v>
      </c>
      <c r="O138" s="3"/>
      <c r="P138" s="3"/>
      <c r="Q138" s="3">
        <f t="shared" si="48"/>
        <v>293443.24736222893</v>
      </c>
    </row>
    <row r="139" spans="1:17" x14ac:dyDescent="0.35">
      <c r="A139" s="63"/>
      <c r="B139" s="63"/>
      <c r="C139" s="12" t="s">
        <v>91</v>
      </c>
      <c r="D139" s="3">
        <f t="shared" ref="D139:Q139" si="49">+D59</f>
        <v>965588.77695973439</v>
      </c>
      <c r="E139" s="3">
        <f t="shared" si="49"/>
        <v>0</v>
      </c>
      <c r="F139" s="3">
        <f t="shared" si="49"/>
        <v>422823.62250547187</v>
      </c>
      <c r="G139" s="3">
        <f t="shared" si="49"/>
        <v>362788.15306657349</v>
      </c>
      <c r="H139" s="3">
        <f t="shared" si="49"/>
        <v>1062294.0388644813</v>
      </c>
      <c r="I139" s="3">
        <f t="shared" si="49"/>
        <v>463160.35284810129</v>
      </c>
      <c r="J139" s="3">
        <f t="shared" si="49"/>
        <v>924755.01547816477</v>
      </c>
      <c r="K139" s="3">
        <f t="shared" si="49"/>
        <v>291096.78289235232</v>
      </c>
      <c r="L139" s="3">
        <f t="shared" si="49"/>
        <v>2015725.8985074626</v>
      </c>
      <c r="M139" s="3">
        <f t="shared" si="49"/>
        <v>0</v>
      </c>
      <c r="N139" s="3">
        <f t="shared" si="49"/>
        <v>219130.93446690505</v>
      </c>
      <c r="O139" s="3"/>
      <c r="P139" s="3"/>
      <c r="Q139" s="3">
        <f t="shared" si="49"/>
        <v>628302.516278603</v>
      </c>
    </row>
    <row r="140" spans="1:17" x14ac:dyDescent="0.35">
      <c r="A140" s="63"/>
      <c r="B140" s="63"/>
      <c r="C140" s="45" t="s">
        <v>90</v>
      </c>
      <c r="D140" s="46">
        <f t="shared" ref="D140:Q140" si="50">+D60</f>
        <v>9843524.0166484714</v>
      </c>
      <c r="E140" s="46">
        <f t="shared" si="50"/>
        <v>0</v>
      </c>
      <c r="F140" s="46">
        <f t="shared" si="50"/>
        <v>3694118.1957255341</v>
      </c>
      <c r="G140" s="46">
        <f t="shared" si="50"/>
        <v>3687809.2362344582</v>
      </c>
      <c r="H140" s="46">
        <f>+H60</f>
        <v>4490468.6585714286</v>
      </c>
      <c r="I140" s="46">
        <f t="shared" si="50"/>
        <v>4401764.5563909775</v>
      </c>
      <c r="J140" s="46">
        <f t="shared" si="50"/>
        <v>4120398.578817734</v>
      </c>
      <c r="K140" s="46">
        <f t="shared" si="50"/>
        <v>8245749.7330595478</v>
      </c>
      <c r="L140" s="46">
        <f t="shared" si="50"/>
        <v>9250248.98630137</v>
      </c>
      <c r="M140" s="46">
        <f t="shared" si="50"/>
        <v>0</v>
      </c>
      <c r="N140" s="46">
        <f t="shared" si="50"/>
        <v>4145537.7749654856</v>
      </c>
      <c r="O140" s="46"/>
      <c r="P140" s="46"/>
      <c r="Q140" s="46">
        <f t="shared" si="50"/>
        <v>8003587.6658143699</v>
      </c>
    </row>
    <row r="141" spans="1:17" x14ac:dyDescent="0.35">
      <c r="A141" s="63"/>
      <c r="B141" s="63"/>
      <c r="C141" s="48" t="s">
        <v>130</v>
      </c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</row>
    <row r="142" spans="1:17" x14ac:dyDescent="0.35">
      <c r="A142" s="63"/>
      <c r="B142" s="63"/>
      <c r="C142" s="2" t="s">
        <v>89</v>
      </c>
      <c r="D142" s="3">
        <f t="shared" ref="D142:Q142" si="51">+D118</f>
        <v>287000</v>
      </c>
      <c r="E142" s="3">
        <f t="shared" si="51"/>
        <v>0</v>
      </c>
      <c r="F142" s="3">
        <f t="shared" si="51"/>
        <v>309536.9030390738</v>
      </c>
      <c r="G142" s="3">
        <f t="shared" si="51"/>
        <v>311534.86363636365</v>
      </c>
      <c r="H142" s="3">
        <f>+H118</f>
        <v>741562.98449612409</v>
      </c>
      <c r="I142" s="3">
        <f t="shared" si="51"/>
        <v>246932.11488250652</v>
      </c>
      <c r="J142" s="3">
        <f t="shared" si="51"/>
        <v>705124.61273666099</v>
      </c>
      <c r="K142" s="3">
        <f t="shared" si="51"/>
        <v>252118.45179537628</v>
      </c>
      <c r="L142" s="3">
        <f t="shared" si="51"/>
        <v>921463.44827586203</v>
      </c>
      <c r="M142" s="3">
        <f t="shared" si="51"/>
        <v>0</v>
      </c>
      <c r="N142" s="3">
        <f t="shared" si="51"/>
        <v>256910.15646208861</v>
      </c>
      <c r="O142" s="3"/>
      <c r="P142" s="3"/>
      <c r="Q142" s="3">
        <f t="shared" si="51"/>
        <v>304387.49629469914</v>
      </c>
    </row>
    <row r="143" spans="1:17" x14ac:dyDescent="0.35">
      <c r="A143" s="63"/>
      <c r="B143" s="63"/>
      <c r="C143" s="2" t="s">
        <v>91</v>
      </c>
      <c r="D143" s="3">
        <f t="shared" ref="D143:Q143" si="52">+D119</f>
        <v>692697.15142428782</v>
      </c>
      <c r="E143" s="3">
        <f t="shared" si="52"/>
        <v>0</v>
      </c>
      <c r="F143" s="3">
        <f t="shared" si="52"/>
        <v>605842.66769666539</v>
      </c>
      <c r="G143" s="3">
        <f t="shared" si="52"/>
        <v>598791.45553031622</v>
      </c>
      <c r="H143" s="3">
        <f t="shared" si="52"/>
        <v>1293161.5410611692</v>
      </c>
      <c r="I143" s="3">
        <f t="shared" si="52"/>
        <v>523753.95569620252</v>
      </c>
      <c r="J143" s="3">
        <f t="shared" si="52"/>
        <v>1132331.122166943</v>
      </c>
      <c r="K143" s="3">
        <f t="shared" si="52"/>
        <v>594484.16092787241</v>
      </c>
      <c r="L143" s="3">
        <f t="shared" si="52"/>
        <v>1994211.9402985075</v>
      </c>
      <c r="M143" s="3">
        <f t="shared" si="52"/>
        <v>0</v>
      </c>
      <c r="N143" s="3">
        <f t="shared" si="52"/>
        <v>477606.8205128205</v>
      </c>
      <c r="O143" s="3"/>
      <c r="P143" s="3"/>
      <c r="Q143" s="3">
        <f t="shared" si="52"/>
        <v>651735.66461260535</v>
      </c>
    </row>
    <row r="144" spans="1:17" x14ac:dyDescent="0.35">
      <c r="A144" s="63"/>
      <c r="B144" s="63"/>
      <c r="C144" s="45" t="s">
        <v>90</v>
      </c>
      <c r="D144" s="46">
        <f t="shared" ref="D144:Q144" si="53">+D120</f>
        <v>7061578.6026200876</v>
      </c>
      <c r="E144" s="46">
        <f t="shared" si="53"/>
        <v>0</v>
      </c>
      <c r="F144" s="46">
        <f t="shared" si="53"/>
        <v>5293115.8605174357</v>
      </c>
      <c r="G144" s="46">
        <f t="shared" si="53"/>
        <v>6086826.820603908</v>
      </c>
      <c r="H144" s="46">
        <f t="shared" si="53"/>
        <v>5466378.5714285718</v>
      </c>
      <c r="I144" s="46">
        <f t="shared" si="53"/>
        <v>4977631.5789473681</v>
      </c>
      <c r="J144" s="46">
        <f t="shared" si="53"/>
        <v>5045288.1773399012</v>
      </c>
      <c r="K144" s="46">
        <f t="shared" si="53"/>
        <v>16839648.870636549</v>
      </c>
      <c r="L144" s="46">
        <f t="shared" si="53"/>
        <v>9151520.5479452051</v>
      </c>
      <c r="M144" s="46">
        <f t="shared" si="53"/>
        <v>0</v>
      </c>
      <c r="N144" s="46">
        <f t="shared" si="53"/>
        <v>4860248.3304187758</v>
      </c>
      <c r="O144" s="46"/>
      <c r="P144" s="46"/>
      <c r="Q144" s="46">
        <f t="shared" si="53"/>
        <v>8302089.1871644082</v>
      </c>
    </row>
    <row r="145" spans="1:17" x14ac:dyDescent="0.35">
      <c r="A145" s="63"/>
      <c r="B145" s="63"/>
      <c r="C145" s="50" t="s">
        <v>131</v>
      </c>
      <c r="D145" s="31">
        <f>+D144/D140</f>
        <v>0.71738318418045754</v>
      </c>
      <c r="E145" s="7"/>
      <c r="F145" s="31">
        <f t="shared" ref="F145:Q145" si="54">+F144/F140</f>
        <v>1.4328496220402753</v>
      </c>
      <c r="G145" s="31">
        <f t="shared" si="54"/>
        <v>1.6505264862395741</v>
      </c>
      <c r="H145" s="31">
        <f t="shared" si="54"/>
        <v>1.2173291892360325</v>
      </c>
      <c r="I145" s="31">
        <f t="shared" si="54"/>
        <v>1.1308264027253074</v>
      </c>
      <c r="J145" s="31">
        <f t="shared" si="54"/>
        <v>1.2244660512400103</v>
      </c>
      <c r="K145" s="31">
        <f t="shared" si="54"/>
        <v>2.0422216797487347</v>
      </c>
      <c r="L145" s="31">
        <f t="shared" si="54"/>
        <v>0.98932694260420762</v>
      </c>
      <c r="M145" s="53">
        <v>0</v>
      </c>
      <c r="N145" s="31">
        <f t="shared" si="54"/>
        <v>1.1724047866043725</v>
      </c>
      <c r="O145" s="31"/>
      <c r="P145" s="31"/>
      <c r="Q145" s="31">
        <f t="shared" si="54"/>
        <v>1.0372959644866544</v>
      </c>
    </row>
    <row r="146" spans="1:17" x14ac:dyDescent="0.35">
      <c r="A146" s="63"/>
      <c r="B146" s="63"/>
      <c r="C146" s="50" t="s">
        <v>133</v>
      </c>
      <c r="D146" s="31">
        <f>+D128/D127</f>
        <v>1.2110936604783311</v>
      </c>
      <c r="E146" s="7"/>
      <c r="F146" s="31">
        <f t="shared" ref="F146:Q146" si="55">+F128/F127</f>
        <v>1.2618510364290905</v>
      </c>
      <c r="G146" s="31">
        <f t="shared" si="55"/>
        <v>1.2715071872154393</v>
      </c>
      <c r="H146" s="31">
        <f t="shared" si="55"/>
        <v>1.1674527272560966</v>
      </c>
      <c r="I146" s="31">
        <f t="shared" si="55"/>
        <v>1.1827332804652393</v>
      </c>
      <c r="J146" s="31">
        <f t="shared" si="55"/>
        <v>1.2231658373149215</v>
      </c>
      <c r="K146" s="31">
        <f t="shared" si="55"/>
        <v>1.1841215406731131</v>
      </c>
      <c r="L146" s="31">
        <f t="shared" si="55"/>
        <v>1.1998455230884604</v>
      </c>
      <c r="M146" s="9">
        <v>0</v>
      </c>
      <c r="N146" s="31">
        <f t="shared" si="55"/>
        <v>1.7873199919132452</v>
      </c>
      <c r="O146" s="31"/>
      <c r="P146" s="31"/>
      <c r="Q146" s="31">
        <f t="shared" si="55"/>
        <v>1.2710876063052992</v>
      </c>
    </row>
    <row r="147" spans="1:17" x14ac:dyDescent="0.35">
      <c r="A147" s="63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</row>
  </sheetData>
  <sheetProtection sheet="1" objects="1" scenarios="1"/>
  <mergeCells count="2">
    <mergeCell ref="D5:K5"/>
    <mergeCell ref="D65:K65"/>
  </mergeCells>
  <pageMargins left="0.23622047244094491" right="0.23622047244094491" top="0.74803149606299213" bottom="0.74803149606299213" header="0.31496062992125984" footer="0.31496062992125984"/>
  <pageSetup paperSize="9" scale="59" fitToWidth="0" orientation="landscape" r:id="rId1"/>
  <headerFooter>
    <oddHeader>&amp;CFinansiranje visokoškolskih ustanova u javnom sektoru Republike Srbije</oddHeader>
    <oddFooter>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Tabele u Prilogu</vt:lpstr>
      <vt:lpstr>'Tabele u Prilogu'!Print_Area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Jozefina Beke-Trivunac</cp:lastModifiedBy>
  <cp:lastPrinted>2025-02-24T19:11:37Z</cp:lastPrinted>
  <dcterms:created xsi:type="dcterms:W3CDTF">2015-06-05T18:17:20Z</dcterms:created>
  <dcterms:modified xsi:type="dcterms:W3CDTF">2025-02-24T19:28:53Z</dcterms:modified>
</cp:coreProperties>
</file>